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6495" tabRatio="883"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1" sheetId="13" r:id="rId13"/>
    <sheet name="07.1" sheetId="14" r:id="rId14"/>
    <sheet name="06" sheetId="15" r:id="rId15"/>
    <sheet name="07" sheetId="16" r:id="rId16"/>
  </sheets>
  <externalReferences>
    <externalReference r:id="rId19"/>
    <externalReference r:id="rId20"/>
    <externalReference r:id="rId21"/>
    <externalReference r:id="rId22"/>
    <externalReference r:id="rId23"/>
    <externalReference r:id="rId24"/>
    <externalReference r:id="rId25"/>
  </externalReferences>
  <definedNames>
    <definedName name="_xlfn.COUNTIFS" hidden="1">#NAME?</definedName>
    <definedName name="_xlfn.SUMIFS" hidden="1">#NAME?</definedName>
    <definedName name="Nguyennhan">'[1]Nguyen_nhan'!$B$3:$B$16</definedName>
    <definedName name="_xlnm.Print_Area" localSheetId="14">'06'!$A$1:$T$89</definedName>
    <definedName name="_xlnm.Print_Area" localSheetId="12">'06.1'!$A$1:$S$34</definedName>
    <definedName name="_xlnm.Print_Area" localSheetId="15">'07'!$A$1:$U$89</definedName>
    <definedName name="_xlnm.Print_Area" localSheetId="13">'07.1'!$A$1:$T$33</definedName>
    <definedName name="_xlnm.Print_Area" localSheetId="1">'Mãu BC mien giam 8'!$A$1:$N$36</definedName>
    <definedName name="_xlnm.Print_Titles" localSheetId="14">'06'!$6:$10</definedName>
    <definedName name="_xlnm.Print_Titles" localSheetId="15">'07'!$6:$10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<sst xmlns="http://schemas.openxmlformats.org/spreadsheetml/2006/main" count="1332" uniqueCount="575">
  <si>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</si>
  <si>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</si>
  <si>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</si>
  <si>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</si>
  <si>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</si>
  <si>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</si>
  <si>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</si>
  <si>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</si>
  <si>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</si>
  <si>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</si>
  <si>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</si>
  <si>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</si>
  <si>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</si>
  <si>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</si>
  <si>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</si>
  <si>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</si>
  <si>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</si>
  <si>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</si>
  <si>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</si>
  <si>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</si>
  <si>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</si>
  <si>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</si>
  <si>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</si>
  <si>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</si>
  <si>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</si>
  <si>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</si>
  <si>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</si>
  <si>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</si>
  <si>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</si>
  <si>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</si>
  <si>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</si>
  <si>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</si>
  <si>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</si>
  <si>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</si>
  <si>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</si>
  <si>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</si>
  <si>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</si>
  <si>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</si>
  <si>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</si>
  <si>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</si>
  <si>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</si>
  <si>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</si>
  <si>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</si>
  <si>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</si>
  <si>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</si>
  <si>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</si>
  <si>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</si>
  <si>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</si>
  <si>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</si>
  <si>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</si>
  <si>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</si>
  <si>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</si>
  <si>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</si>
  <si>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</si>
  <si>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</si>
  <si>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</si>
  <si>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</si>
  <si>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</si>
  <si>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</si>
  <si>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</si>
  <si>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</si>
  <si>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</si>
  <si>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</si>
  <si>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</si>
  <si>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</si>
  <si>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</si>
  <si>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</si>
  <si>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</si>
  <si>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</si>
  <si>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</si>
  <si>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</si>
  <si>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</si>
  <si>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</si>
  <si>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</si>
  <si>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</si>
  <si>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</si>
  <si>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</si>
  <si>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</si>
  <si>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</si>
  <si>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</si>
  <si>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</si>
  <si>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</si>
  <si>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</si>
  <si>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</si>
  <si>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</si>
  <si>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</si>
  <si>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</si>
  <si>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</si>
  <si>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</si>
  <si>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</si>
  <si>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</si>
  <si>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</si>
  <si>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</si>
  <si>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</si>
  <si>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</si>
  <si>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</si>
  <si>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</si>
  <si>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</si>
  <si>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</si>
  <si>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</si>
  <si>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</si>
  <si>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</si>
  <si>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</si>
  <si>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</si>
  <si>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</si>
  <si>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</si>
  <si>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</si>
  <si>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</si>
  <si>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</si>
  <si>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</si>
  <si>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</si>
  <si>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</si>
  <si>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</si>
  <si>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</si>
  <si>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3.2</t>
  </si>
  <si>
    <t>3.3</t>
  </si>
  <si>
    <t>4.1</t>
  </si>
  <si>
    <t>4.2</t>
  </si>
  <si>
    <t>4.3</t>
  </si>
  <si>
    <t>4.4</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</si>
  <si>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</si>
  <si>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</si>
  <si>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</si>
  <si>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</si>
  <si>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</si>
  <si>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</si>
  <si>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</si>
  <si>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</si>
  <si>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</si>
  <si>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</si>
  <si>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</si>
  <si>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</si>
  <si>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</si>
  <si>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</si>
  <si>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</si>
  <si>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</si>
  <si>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</si>
  <si>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</si>
  <si>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</si>
  <si>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</si>
  <si>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</si>
  <si>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</si>
  <si>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</si>
  <si>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</si>
  <si>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</si>
  <si>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</si>
  <si>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</si>
  <si>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</si>
  <si>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</si>
  <si>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</si>
  <si>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</si>
  <si>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</si>
  <si>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</si>
  <si>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</si>
  <si>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</si>
  <si>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</si>
  <si>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</si>
  <si>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</si>
  <si>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</si>
  <si>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</si>
  <si>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</si>
  <si>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</si>
  <si>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</si>
  <si>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</si>
  <si>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</si>
  <si>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</si>
  <si>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</si>
  <si>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</si>
  <si>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</si>
  <si>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</si>
  <si>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</si>
  <si>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</si>
  <si>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</si>
  <si>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</si>
  <si>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</si>
  <si>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</si>
  <si>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</si>
  <si>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</si>
  <si>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</si>
  <si>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</si>
  <si>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</si>
  <si>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</si>
  <si>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</si>
  <si>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</si>
  <si>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</si>
  <si>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</si>
  <si>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</si>
  <si>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</si>
  <si>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</si>
  <si>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</si>
  <si>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</si>
  <si>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</si>
  <si>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</si>
  <si>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</si>
  <si>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</si>
  <si>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</si>
  <si>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</si>
  <si>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</si>
  <si>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</si>
  <si>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</si>
  <si>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</si>
  <si>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</si>
  <si>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</si>
  <si>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</si>
  <si>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</si>
  <si>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</si>
  <si>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</si>
  <si>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</si>
  <si>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</si>
  <si>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</si>
  <si>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</si>
  <si>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</si>
  <si>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</si>
  <si>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</si>
  <si>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</si>
  <si>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</si>
  <si>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</si>
  <si>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</si>
  <si>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</si>
  <si>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</si>
  <si>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</si>
  <si>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</si>
  <si>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</si>
  <si>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</si>
  <si>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</si>
  <si>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</si>
  <si>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</si>
  <si>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</si>
  <si>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</si>
  <si>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</si>
  <si>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</si>
  <si>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</si>
  <si>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</si>
  <si>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</si>
  <si>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</si>
  <si>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</si>
  <si>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</si>
  <si>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</si>
  <si>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</si>
  <si>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</si>
  <si>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</si>
  <si>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</si>
  <si>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</si>
  <si>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</si>
  <si>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</si>
  <si>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</si>
  <si>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</si>
  <si>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</si>
  <si>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</si>
  <si>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</si>
  <si>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</si>
  <si>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</si>
  <si>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</si>
  <si>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</si>
  <si>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</si>
  <si>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</si>
  <si>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</si>
  <si>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</si>
  <si>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</si>
  <si>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</si>
  <si>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</si>
  <si>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</si>
  <si>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</si>
  <si>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</si>
  <si>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</si>
  <si>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</si>
  <si>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</si>
  <si>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</si>
  <si>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</si>
  <si>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</si>
  <si>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</si>
  <si>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</si>
  <si>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</si>
  <si>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</si>
  <si>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</si>
  <si>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</si>
  <si>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</si>
  <si>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</si>
  <si>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</si>
  <si>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</si>
  <si>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</si>
  <si>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</si>
  <si>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</si>
  <si>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</si>
  <si>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</si>
  <si>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</si>
  <si>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</si>
  <si>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</si>
  <si>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</si>
  <si>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</si>
  <si>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</si>
  <si>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</si>
  <si>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</si>
  <si>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</si>
  <si>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</si>
  <si>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</si>
  <si>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</si>
  <si>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</si>
  <si>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</si>
  <si>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</si>
  <si>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</si>
  <si>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</si>
  <si>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</si>
  <si>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</si>
  <si>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</si>
  <si>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</si>
  <si>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</si>
  <si>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</si>
  <si>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</si>
  <si>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</si>
  <si>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</si>
  <si>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</si>
  <si>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</si>
  <si>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</si>
  <si>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</si>
  <si>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</si>
  <si>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</si>
  <si>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</si>
  <si>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</si>
  <si>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</si>
  <si>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</si>
  <si>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</si>
  <si>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</si>
  <si>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</si>
  <si>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</si>
  <si>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</si>
  <si>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</si>
  <si>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</si>
  <si>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</si>
  <si>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</si>
  <si>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</si>
  <si>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</si>
  <si>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</si>
  <si>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</si>
  <si>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</si>
  <si>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</si>
  <si>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</si>
  <si>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</si>
  <si>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</si>
  <si>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</si>
  <si>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</si>
  <si>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</si>
  <si>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</si>
  <si>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</si>
  <si>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</si>
  <si>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</si>
  <si>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</si>
  <si>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</si>
  <si>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</si>
  <si>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</si>
  <si>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</si>
  <si>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</si>
  <si>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</si>
  <si>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</si>
  <si>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</si>
  <si>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</si>
  <si>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</si>
  <si>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</si>
  <si>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</si>
  <si>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</si>
  <si>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</si>
  <si>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</si>
  <si>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</si>
  <si>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</si>
  <si>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</si>
  <si>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</si>
  <si>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</si>
  <si>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</si>
  <si>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</si>
  <si>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</si>
  <si>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</si>
  <si>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</si>
  <si>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</si>
  <si>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</si>
  <si>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</si>
  <si>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</si>
  <si>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</si>
  <si>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</si>
  <si>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</si>
  <si>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</si>
  <si>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</si>
  <si>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</si>
  <si>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</si>
  <si>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</si>
  <si>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</si>
  <si>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</si>
  <si>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</si>
  <si>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</si>
  <si>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</si>
  <si>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</si>
  <si>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</si>
  <si>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</si>
  <si>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</si>
  <si>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</si>
  <si>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</si>
  <si>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</si>
  <si>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</si>
  <si>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</si>
  <si>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</si>
  <si>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</si>
  <si>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</si>
  <si>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</si>
  <si>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</si>
  <si>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</si>
  <si>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</si>
  <si>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</si>
  <si>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</si>
  <si>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</si>
  <si>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</si>
  <si>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</si>
  <si>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</si>
  <si>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</si>
  <si>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</si>
  <si>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</si>
  <si>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</si>
  <si>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</si>
  <si>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</si>
  <si>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</si>
  <si>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</si>
  <si>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</si>
  <si>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</si>
  <si>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</si>
  <si>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</si>
  <si>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</si>
  <si>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</si>
  <si>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</si>
  <si>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</si>
  <si>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</si>
  <si>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</si>
  <si>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</si>
  <si>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</si>
  <si>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</si>
  <si>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</si>
  <si>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CTHADS TRÀ VINH</t>
  </si>
  <si>
    <t>Nhan Quốc Hải</t>
  </si>
  <si>
    <t>Trần Việt Hồng</t>
  </si>
  <si>
    <t>PHÓ CỤC TRƯỞNG</t>
  </si>
  <si>
    <t>H. TRÀ CÚ</t>
  </si>
  <si>
    <t>H. CẦU KÈ</t>
  </si>
  <si>
    <t>H. CÀNG LONG</t>
  </si>
  <si>
    <t>H. TIỂU CẦN</t>
  </si>
  <si>
    <t>H. CẦU NGANG</t>
  </si>
  <si>
    <t>H. DUYÊN HẢI</t>
  </si>
  <si>
    <t>TX. DUYÊN HẢI</t>
  </si>
  <si>
    <t>H. CHÂU THÀNH</t>
  </si>
  <si>
    <t>TP. TRÀ VINH</t>
  </si>
  <si>
    <t>CỤC THADS TỈNH</t>
  </si>
  <si>
    <t>Đơn vị nhận báo cáo:</t>
  </si>
  <si>
    <t>Võ Quang Vinh</t>
  </si>
  <si>
    <t>9.4</t>
  </si>
  <si>
    <t>9.3</t>
  </si>
  <si>
    <t>Phan Văn Vũ</t>
  </si>
  <si>
    <t>9.2</t>
  </si>
  <si>
    <t>Ông Văn Lời</t>
  </si>
  <si>
    <t>9.1</t>
  </si>
  <si>
    <t>Huyện Trà Cú</t>
  </si>
  <si>
    <t>8.5</t>
  </si>
  <si>
    <t>Nguyễn Văn Liệt</t>
  </si>
  <si>
    <t>8.4</t>
  </si>
  <si>
    <t>8.3</t>
  </si>
  <si>
    <t>8.2</t>
  </si>
  <si>
    <t xml:space="preserve"> Lê Văn Chào</t>
  </si>
  <si>
    <t>8.1</t>
  </si>
  <si>
    <t>Huyện Cầu Kè</t>
  </si>
  <si>
    <t>7.5</t>
  </si>
  <si>
    <t>Huỳnh Chung Phương</t>
  </si>
  <si>
    <t>7.4</t>
  </si>
  <si>
    <t>Nguyễn Văn Huệ</t>
  </si>
  <si>
    <t>7.3</t>
  </si>
  <si>
    <t>Trịnh Phước Đào</t>
  </si>
  <si>
    <t>7.2</t>
  </si>
  <si>
    <t>Trần Thị Diệu</t>
  </si>
  <si>
    <t>7.1</t>
  </si>
  <si>
    <t>Huyện Càng Long</t>
  </si>
  <si>
    <t>6.5</t>
  </si>
  <si>
    <t>Dương Bền</t>
  </si>
  <si>
    <t>6.4</t>
  </si>
  <si>
    <t>Thạch Sa Oanh</t>
  </si>
  <si>
    <t>6.3</t>
  </si>
  <si>
    <t>Nguyễn Khắc Thanh Dự</t>
  </si>
  <si>
    <t>6.2</t>
  </si>
  <si>
    <t>6.1</t>
  </si>
  <si>
    <t>Huyện Tiểu Cần</t>
  </si>
  <si>
    <t>Dương Thanh Long</t>
  </si>
  <si>
    <t>5.4</t>
  </si>
  <si>
    <t>Trần Thị Điệp</t>
  </si>
  <si>
    <t>Huyện Cầu Ngang</t>
  </si>
  <si>
    <t>Lào Thị Hưởng</t>
  </si>
  <si>
    <t>Huyện Duyên Hải</t>
  </si>
  <si>
    <t>3.4</t>
  </si>
  <si>
    <t>Huỳnh Hoàng Vũ</t>
  </si>
  <si>
    <t>Ngô Văn Sỹ</t>
  </si>
  <si>
    <t>Thị Xã Duyên Hải</t>
  </si>
  <si>
    <t>Thạch Phong</t>
  </si>
  <si>
    <t>2.4</t>
  </si>
  <si>
    <t>Trần Tấn Vinh</t>
  </si>
  <si>
    <t>2.3</t>
  </si>
  <si>
    <t>Trần Văn Tuấn</t>
  </si>
  <si>
    <t>Huyện Châu Thành</t>
  </si>
  <si>
    <t>Hồ Quốc Nhi</t>
  </si>
  <si>
    <t>Lâm Sô Phone</t>
  </si>
  <si>
    <t>Lâm Văn Thừa</t>
  </si>
  <si>
    <t>Đặng Văn Hưởng</t>
  </si>
  <si>
    <t xml:space="preserve"> TP.Trà Vinh</t>
  </si>
  <si>
    <t>Cao Đức Phong</t>
  </si>
  <si>
    <t>Nguyễn Văn Dương</t>
  </si>
  <si>
    <t>Trương K.T.Luân</t>
  </si>
  <si>
    <t>Nguyên Văn Tam</t>
  </si>
  <si>
    <t>Phan Văn Phóng</t>
  </si>
  <si>
    <t>Chung Ngọc Cảnh</t>
  </si>
  <si>
    <t>Nguyễn Minh Khiêm</t>
  </si>
  <si>
    <t>Cục THADS TỈNH</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</si>
  <si>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</si>
  <si>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</si>
  <si>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</si>
  <si>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</si>
  <si>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</si>
  <si>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</si>
  <si>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</si>
  <si>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</si>
  <si>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Tỷ lệ: 
( %) (xong  + đình chỉ)/ Có điều kiện * 100%</t>
  </si>
  <si>
    <t>Tổng cục THADS</t>
  </si>
  <si>
    <t>Ngày nhận báo cáo:……/….…/ 2015</t>
  </si>
  <si>
    <t>Cục THADS tỉnh Trà Vinh</t>
  </si>
  <si>
    <t>Biểu số: 06.1/TK-THA</t>
  </si>
  <si>
    <t>Tỷ lệ: 
( %) (xong  + đình chỉ+Giảm thi hành an)/ Có điều kiện * 100%</t>
  </si>
  <si>
    <t xml:space="preserve">   KẾT QUẢ THI HÀNH ÁN DÂN SỰ TÍNH BẰNG TIỀN</t>
  </si>
  <si>
    <t>Biểu số: 07.1/TK-THA</t>
  </si>
  <si>
    <t>Có điều kiện / tổng số phải thi hành</t>
  </si>
  <si>
    <t>19</t>
  </si>
  <si>
    <t>Trần Văn To</t>
  </si>
  <si>
    <t>Đặng  Văn Hưởng</t>
  </si>
  <si>
    <t>Huỳnh Văn Kha</t>
  </si>
  <si>
    <t>Lê Thị Cẩm Thúy</t>
  </si>
  <si>
    <t>6.6</t>
  </si>
  <si>
    <t>Phan Ngọc Siêng</t>
  </si>
  <si>
    <t>5.5</t>
  </si>
  <si>
    <t>Nguyễn Minh Kiệt</t>
  </si>
  <si>
    <t>Trần Minh Đang</t>
  </si>
  <si>
    <t>Nguyễn Quốc Việt</t>
  </si>
  <si>
    <t>2.5</t>
  </si>
  <si>
    <t>Nguyễn Hoàng Nhiên</t>
  </si>
  <si>
    <t>Kim Dong</t>
  </si>
  <si>
    <t xml:space="preserve"> Phùng Hữu Trí</t>
  </si>
  <si>
    <t>Nguyễn Thị Xuân Liễu</t>
  </si>
  <si>
    <t xml:space="preserve"> Hà T Thanh Loan</t>
  </si>
  <si>
    <t>8.6</t>
  </si>
  <si>
    <t>Thạch Thị Sa Gang</t>
  </si>
  <si>
    <t>9.5</t>
  </si>
  <si>
    <t>Thạch Đa Ra</t>
  </si>
  <si>
    <t>Dương Trung Trực</t>
  </si>
  <si>
    <t>Phạm T. Như Thủy</t>
  </si>
  <si>
    <t>Nguyễn Thanh Tùng</t>
  </si>
  <si>
    <t>Trần T Ngọc Hương</t>
  </si>
  <si>
    <t>Phạm Văn Bửu</t>
  </si>
  <si>
    <t>7.6</t>
  </si>
  <si>
    <t>Huỳnh Thanh Hải</t>
  </si>
  <si>
    <t>Lê Thị Cảm Thúy</t>
  </si>
  <si>
    <t>Huuỳnh Long Thắng</t>
  </si>
  <si>
    <t>Huỳnh Long Thắng</t>
  </si>
  <si>
    <t>Nguyễn Thanh Cao</t>
  </si>
  <si>
    <t>Lê Văn Chào</t>
  </si>
  <si>
    <t xml:space="preserve"> Nguyễn Văn Liệt</t>
  </si>
  <si>
    <t xml:space="preserve"> Nguyễn Thị Xuân Liễu</t>
  </si>
  <si>
    <t>Huỳnh Công Thành</t>
  </si>
  <si>
    <t>187</t>
  </si>
  <si>
    <t>0</t>
  </si>
  <si>
    <t>Trần Thị Thu Hiền</t>
  </si>
  <si>
    <t>Thạch Chanh Đa Ra</t>
  </si>
  <si>
    <t>08 tháng / năm 2019</t>
  </si>
  <si>
    <r>
      <rPr>
        <sz val="12"/>
        <color indexed="10"/>
        <rFont val="Times New Roman"/>
        <family val="1"/>
      </rPr>
      <t>Trà Vinh</t>
    </r>
    <r>
      <rPr>
        <sz val="12"/>
        <rFont val="Times New Roman"/>
        <family val="1"/>
      </rPr>
      <t>, ngày 31 tháng 5 năm 2019</t>
    </r>
  </si>
  <si>
    <t>196</t>
  </si>
  <si>
    <t>140</t>
  </si>
  <si>
    <t>175</t>
  </si>
  <si>
    <t>63</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</si>
</sst>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 numFmtId="211" formatCode="0.&quot;00&quot;%"/>
    <numFmt numFmtId="212" formatCode="00.&quot;00&quot;%"/>
    <numFmt numFmtId="213" formatCode="00.&quot;0&quot;%"/>
    <numFmt numFmtId="214" formatCode="#,##0.0"/>
    <numFmt numFmtId="215" formatCode="#,##0\ _₫"/>
    <numFmt numFmtId="216" formatCode="#,##0;[Red]#,##0"/>
    <numFmt numFmtId="217" formatCode="0.0"/>
    <numFmt numFmtId="218" formatCode="_(* #,##0.0_);_(* \(#,##0.0\);_(* &quot;-&quot;_);_(@_)"/>
    <numFmt numFmtId="219" formatCode="0.00;[Red]0.00"/>
  </numFmts>
  <fonts count="174">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7"/>
      <name val="Times New Roman"/>
      <family val="1"/>
    </font>
    <font>
      <b/>
      <sz val="11"/>
      <name val=".VnTime"/>
      <family val="2"/>
    </font>
    <font>
      <sz val="11"/>
      <name val=".VnTime"/>
      <family val="2"/>
    </font>
    <font>
      <sz val="6"/>
      <name val="Times New Roman"/>
      <family val="1"/>
    </font>
    <font>
      <sz val="5"/>
      <name val="Times New Roman"/>
      <family val="1"/>
    </font>
    <font>
      <b/>
      <i/>
      <sz val="5"/>
      <name val="Times New Roman"/>
      <family val="1"/>
    </font>
    <font>
      <i/>
      <sz val="5"/>
      <name val="Times New Roman"/>
      <family val="1"/>
    </font>
    <font>
      <sz val="6"/>
      <color indexed="8"/>
      <name val="Times New Roman"/>
      <family val="1"/>
    </font>
    <font>
      <b/>
      <i/>
      <sz val="7"/>
      <name val="Times New Roman"/>
      <family val="1"/>
    </font>
    <font>
      <i/>
      <sz val="7"/>
      <name val="Times New Roman"/>
      <family val="1"/>
    </font>
    <font>
      <b/>
      <sz val="5"/>
      <name val="Times New Roman"/>
      <family val="1"/>
    </font>
    <font>
      <sz val="10"/>
      <color indexed="8"/>
      <name val="Times New Roman"/>
      <family val="1"/>
    </font>
    <font>
      <sz val="6"/>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10"/>
      <name val="Times New Roman"/>
      <family val="1"/>
    </font>
    <font>
      <i/>
      <sz val="9"/>
      <color indexed="10"/>
      <name val="Times New Roman"/>
      <family val="1"/>
    </font>
    <font>
      <sz val="7"/>
      <color indexed="10"/>
      <name val="Times New Roman"/>
      <family val="1"/>
    </font>
    <font>
      <sz val="9"/>
      <color indexed="10"/>
      <name val="Times New Roman"/>
      <family val="1"/>
    </font>
    <font>
      <i/>
      <sz val="5"/>
      <color indexed="10"/>
      <name val="Times New Roman"/>
      <family val="1"/>
    </font>
    <font>
      <b/>
      <sz val="5"/>
      <color indexed="10"/>
      <name val="Times New Roman"/>
      <family val="1"/>
    </font>
    <font>
      <b/>
      <sz val="10"/>
      <color indexed="10"/>
      <name val="Times New Roman"/>
      <family val="1"/>
    </font>
    <font>
      <b/>
      <i/>
      <sz val="5"/>
      <color indexed="10"/>
      <name val="Times New Roman"/>
      <family val="1"/>
    </font>
    <font>
      <i/>
      <sz val="6"/>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8"/>
      <color rgb="FFFF0000"/>
      <name val="Times New Roman"/>
      <family val="1"/>
    </font>
    <font>
      <i/>
      <sz val="9"/>
      <color rgb="FFFF0000"/>
      <name val="Times New Roman"/>
      <family val="1"/>
    </font>
    <font>
      <sz val="7"/>
      <color rgb="FFFF0000"/>
      <name val="Times New Roman"/>
      <family val="1"/>
    </font>
    <font>
      <sz val="10"/>
      <color rgb="FFFF0000"/>
      <name val="Times New Roman"/>
      <family val="1"/>
    </font>
    <font>
      <sz val="9"/>
      <color rgb="FFFF0000"/>
      <name val="Times New Roman"/>
      <family val="1"/>
    </font>
    <font>
      <sz val="6"/>
      <color rgb="FFFF0000"/>
      <name val="Times New Roman"/>
      <family val="1"/>
    </font>
    <font>
      <i/>
      <sz val="5"/>
      <color rgb="FFFF0000"/>
      <name val="Times New Roman"/>
      <family val="1"/>
    </font>
    <font>
      <b/>
      <sz val="5"/>
      <color rgb="FFFF0000"/>
      <name val="Times New Roman"/>
      <family val="1"/>
    </font>
    <font>
      <sz val="10"/>
      <color rgb="FF000000"/>
      <name val="Times New Roman"/>
      <family val="1"/>
    </font>
    <font>
      <sz val="6"/>
      <color rgb="FF000000"/>
      <name val="Times New Roman"/>
      <family val="1"/>
    </font>
    <font>
      <b/>
      <i/>
      <sz val="9"/>
      <color rgb="FFFF0000"/>
      <name val="Times New Roman"/>
      <family val="1"/>
    </font>
    <font>
      <b/>
      <i/>
      <sz val="5"/>
      <color rgb="FFFF0000"/>
      <name val="Times New Roman"/>
      <family val="1"/>
    </font>
    <font>
      <b/>
      <sz val="10"/>
      <color rgb="FFFF0000"/>
      <name val="Times New Roman"/>
      <family val="1"/>
    </font>
    <font>
      <sz val="6"/>
      <color theme="1"/>
      <name val="Times New Roman"/>
      <family val="1"/>
    </font>
    <font>
      <b/>
      <sz val="8"/>
      <name val="Times New Roman"/>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00B0F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s>
  <cellStyleXfs count="1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0"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40"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40"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40"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40"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40"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40"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40"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40"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40"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40"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40"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41"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41"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4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4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41"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41"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41"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41"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41"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41"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41"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41"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42"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43" fillId="37" borderId="1" applyNumberFormat="0" applyAlignment="0" applyProtection="0"/>
    <xf numFmtId="0" fontId="38" fillId="38" borderId="2" applyNumberFormat="0" applyAlignment="0" applyProtection="0"/>
    <xf numFmtId="0" fontId="38" fillId="38" borderId="2" applyNumberFormat="0" applyAlignment="0" applyProtection="0"/>
    <xf numFmtId="0" fontId="144" fillId="39" borderId="3" applyNumberFormat="0" applyAlignment="0" applyProtection="0"/>
    <xf numFmtId="0" fontId="39" fillId="40" borderId="4" applyNumberFormat="0" applyAlignment="0" applyProtection="0"/>
    <xf numFmtId="0" fontId="39"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14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6"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47"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48"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49"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50"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5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151" fillId="42" borderId="1" applyNumberFormat="0" applyAlignment="0" applyProtection="0"/>
    <xf numFmtId="0" fontId="45" fillId="9" borderId="2" applyNumberFormat="0" applyAlignment="0" applyProtection="0"/>
    <xf numFmtId="0" fontId="45" fillId="9" borderId="2" applyNumberFormat="0" applyAlignment="0" applyProtection="0"/>
    <xf numFmtId="0" fontId="152"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53"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145"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154" fillId="37" borderId="15" applyNumberFormat="0" applyAlignment="0" applyProtection="0"/>
    <xf numFmtId="0" fontId="48" fillId="38" borderId="16" applyNumberFormat="0" applyAlignment="0" applyProtection="0"/>
    <xf numFmtId="0" fontId="48"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145" fillId="0" borderId="0" applyFont="0" applyFill="0" applyBorder="0" applyAlignment="0" applyProtection="0"/>
    <xf numFmtId="0" fontId="155"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56"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57"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991">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43" applyNumberFormat="1" applyFont="1" applyFill="1" applyBorder="1" applyAlignment="1" applyProtection="1">
      <alignment horizontal="center" vertical="center"/>
      <protection/>
    </xf>
    <xf numFmtId="49" fontId="0" fillId="47" borderId="0" xfId="145" applyNumberFormat="1" applyFont="1" applyFill="1" applyBorder="1" applyAlignment="1">
      <alignment horizontal="left"/>
      <protection/>
    </xf>
    <xf numFmtId="49" fontId="0" fillId="0" borderId="0" xfId="145" applyNumberFormat="1" applyFont="1">
      <alignment/>
      <protection/>
    </xf>
    <xf numFmtId="49" fontId="0" fillId="0" borderId="0" xfId="145" applyNumberFormat="1">
      <alignment/>
      <protection/>
    </xf>
    <xf numFmtId="49" fontId="0" fillId="0" borderId="0" xfId="145" applyNumberFormat="1" applyFont="1" applyAlignment="1">
      <alignment horizontal="left"/>
      <protection/>
    </xf>
    <xf numFmtId="49" fontId="0" fillId="0" borderId="0" xfId="145" applyNumberFormat="1" applyFont="1" applyBorder="1" applyAlignment="1">
      <alignment wrapText="1"/>
      <protection/>
    </xf>
    <xf numFmtId="49" fontId="15" fillId="0" borderId="0" xfId="145" applyNumberFormat="1" applyFont="1" applyAlignment="1">
      <alignment/>
      <protection/>
    </xf>
    <xf numFmtId="49" fontId="0" fillId="0" borderId="0" xfId="145" applyNumberFormat="1" applyFont="1" applyBorder="1" applyAlignment="1">
      <alignment horizontal="left" wrapText="1"/>
      <protection/>
    </xf>
    <xf numFmtId="49" fontId="18" fillId="0" borderId="0" xfId="145" applyNumberFormat="1" applyFont="1" applyAlignment="1">
      <alignment horizontal="left"/>
      <protection/>
    </xf>
    <xf numFmtId="49" fontId="0" fillId="0" borderId="0" xfId="145" applyNumberFormat="1" applyFont="1" applyFill="1" applyAlignment="1">
      <alignment/>
      <protection/>
    </xf>
    <xf numFmtId="49" fontId="0" fillId="0" borderId="0" xfId="145" applyNumberFormat="1" applyFont="1" applyFill="1" applyAlignment="1">
      <alignment horizontal="center"/>
      <protection/>
    </xf>
    <xf numFmtId="49" fontId="0" fillId="0" borderId="0" xfId="145" applyNumberFormat="1" applyFont="1" applyAlignment="1">
      <alignment horizontal="center"/>
      <protection/>
    </xf>
    <xf numFmtId="49" fontId="0" fillId="0" borderId="0" xfId="145" applyNumberFormat="1" applyFont="1" applyFill="1">
      <alignment/>
      <protection/>
    </xf>
    <xf numFmtId="49" fontId="13" fillId="47" borderId="22" xfId="145" applyNumberFormat="1" applyFont="1" applyFill="1" applyBorder="1" applyAlignment="1">
      <alignment/>
      <protection/>
    </xf>
    <xf numFmtId="49" fontId="7" fillId="0" borderId="20" xfId="145" applyNumberFormat="1" applyFont="1" applyFill="1" applyBorder="1" applyAlignment="1">
      <alignment horizontal="center" vertical="center" wrapText="1"/>
      <protection/>
    </xf>
    <xf numFmtId="49" fontId="52" fillId="48" borderId="20" xfId="145" applyNumberFormat="1" applyFont="1" applyFill="1" applyBorder="1" applyAlignment="1">
      <alignment horizontal="center"/>
      <protection/>
    </xf>
    <xf numFmtId="49" fontId="7" fillId="0" borderId="21" xfId="145" applyNumberFormat="1" applyFont="1" applyFill="1" applyBorder="1" applyAlignment="1">
      <alignment horizontal="center" vertical="center" wrapText="1"/>
      <protection/>
    </xf>
    <xf numFmtId="49" fontId="7" fillId="0" borderId="20" xfId="145" applyNumberFormat="1" applyFont="1" applyBorder="1" applyAlignment="1">
      <alignment horizontal="center" vertical="center" wrapText="1"/>
      <protection/>
    </xf>
    <xf numFmtId="49" fontId="53" fillId="0" borderId="20" xfId="145" applyNumberFormat="1" applyFont="1" applyFill="1" applyBorder="1" applyAlignment="1">
      <alignment horizontal="center" vertical="center" wrapText="1"/>
      <protection/>
    </xf>
    <xf numFmtId="49" fontId="18" fillId="0" borderId="20" xfId="145" applyNumberFormat="1" applyFont="1" applyBorder="1" applyAlignment="1">
      <alignment horizontal="center" vertical="center"/>
      <protection/>
    </xf>
    <xf numFmtId="3" fontId="0" fillId="0" borderId="20" xfId="145" applyNumberFormat="1" applyFont="1" applyBorder="1" applyAlignment="1">
      <alignment horizontal="center" vertical="center"/>
      <protection/>
    </xf>
    <xf numFmtId="3" fontId="0" fillId="0" borderId="20" xfId="145" applyNumberFormat="1" applyFont="1" applyBorder="1" applyAlignment="1">
      <alignment vertical="center"/>
      <protection/>
    </xf>
    <xf numFmtId="49" fontId="0" fillId="0" borderId="0" xfId="145" applyNumberFormat="1" applyAlignment="1">
      <alignment vertical="center"/>
      <protection/>
    </xf>
    <xf numFmtId="3" fontId="51" fillId="3" borderId="20" xfId="145" applyNumberFormat="1" applyFont="1" applyFill="1" applyBorder="1" applyAlignment="1">
      <alignment vertical="center"/>
      <protection/>
    </xf>
    <xf numFmtId="3" fontId="56" fillId="3" borderId="20" xfId="145" applyNumberFormat="1" applyFont="1" applyFill="1" applyBorder="1" applyAlignment="1">
      <alignment vertical="center"/>
      <protection/>
    </xf>
    <xf numFmtId="49" fontId="57" fillId="0" borderId="20" xfId="145" applyNumberFormat="1" applyFont="1" applyBorder="1" applyAlignment="1">
      <alignment horizontal="center" vertical="center"/>
      <protection/>
    </xf>
    <xf numFmtId="3" fontId="25" fillId="44" borderId="20" xfId="145" applyNumberFormat="1" applyFont="1" applyFill="1" applyBorder="1" applyAlignment="1">
      <alignment vertical="center"/>
      <protection/>
    </xf>
    <xf numFmtId="3" fontId="3" fillId="48" borderId="20" xfId="145" applyNumberFormat="1" applyFont="1" applyFill="1" applyBorder="1" applyAlignment="1">
      <alignment horizontal="center" vertical="center"/>
      <protection/>
    </xf>
    <xf numFmtId="3" fontId="3" fillId="48" borderId="20" xfId="145" applyNumberFormat="1" applyFont="1" applyFill="1" applyBorder="1" applyAlignment="1">
      <alignment vertical="center"/>
      <protection/>
    </xf>
    <xf numFmtId="49" fontId="7" fillId="44" borderId="20" xfId="145" applyNumberFormat="1" applyFont="1" applyFill="1" applyBorder="1" applyAlignment="1">
      <alignment horizontal="center" vertical="center"/>
      <protection/>
    </xf>
    <xf numFmtId="49" fontId="7" fillId="44" borderId="20" xfId="145" applyNumberFormat="1" applyFont="1" applyFill="1" applyBorder="1" applyAlignment="1">
      <alignment horizontal="left" vertical="center"/>
      <protection/>
    </xf>
    <xf numFmtId="3" fontId="28" fillId="48" borderId="20" xfId="145" applyNumberFormat="1" applyFont="1" applyFill="1" applyBorder="1" applyAlignment="1">
      <alignment vertical="center"/>
      <protection/>
    </xf>
    <xf numFmtId="3" fontId="28" fillId="0" borderId="20" xfId="145" applyNumberFormat="1" applyFont="1" applyFill="1" applyBorder="1" applyAlignment="1">
      <alignment vertical="center"/>
      <protection/>
    </xf>
    <xf numFmtId="9" fontId="0" fillId="0" borderId="0" xfId="154" applyFont="1" applyAlignment="1">
      <alignment vertical="center"/>
    </xf>
    <xf numFmtId="49" fontId="7" fillId="44" borderId="23" xfId="145" applyNumberFormat="1" applyFont="1" applyFill="1" applyBorder="1" applyAlignment="1">
      <alignment horizontal="center" vertical="center"/>
      <protection/>
    </xf>
    <xf numFmtId="3" fontId="25" fillId="44" borderId="20" xfId="145" applyNumberFormat="1" applyFont="1" applyFill="1" applyBorder="1" applyAlignment="1">
      <alignment vertical="center"/>
      <protection/>
    </xf>
    <xf numFmtId="49" fontId="4" fillId="0" borderId="20" xfId="145" applyNumberFormat="1" applyFont="1" applyBorder="1" applyAlignment="1">
      <alignment horizontal="center" vertical="center"/>
      <protection/>
    </xf>
    <xf numFmtId="49" fontId="4" fillId="47" borderId="20" xfId="145" applyNumberFormat="1" applyFont="1" applyFill="1" applyBorder="1" applyAlignment="1">
      <alignment horizontal="left" vertical="center"/>
      <protection/>
    </xf>
    <xf numFmtId="49" fontId="5" fillId="47" borderId="20" xfId="145" applyNumberFormat="1" applyFont="1" applyFill="1" applyBorder="1" applyAlignment="1">
      <alignment horizontal="left" vertical="center"/>
      <protection/>
    </xf>
    <xf numFmtId="3" fontId="28" fillId="0" borderId="20" xfId="146" applyNumberFormat="1" applyFont="1" applyFill="1" applyBorder="1" applyAlignment="1">
      <alignment vertical="center"/>
      <protection/>
    </xf>
    <xf numFmtId="49" fontId="20" fillId="0" borderId="0" xfId="145" applyNumberFormat="1" applyFont="1" applyAlignment="1">
      <alignment vertical="center"/>
      <protection/>
    </xf>
    <xf numFmtId="49" fontId="4" fillId="47" borderId="20" xfId="145" applyNumberFormat="1" applyFont="1" applyFill="1" applyBorder="1" applyAlignment="1">
      <alignment horizontal="left" vertical="center"/>
      <protection/>
    </xf>
    <xf numFmtId="3" fontId="28" fillId="0" borderId="20" xfId="146" applyNumberFormat="1" applyFont="1" applyFill="1" applyBorder="1" applyAlignment="1">
      <alignment horizontal="center" vertical="center"/>
      <protection/>
    </xf>
    <xf numFmtId="49" fontId="0" fillId="0" borderId="0" xfId="145" applyNumberFormat="1" applyFill="1">
      <alignment/>
      <protection/>
    </xf>
    <xf numFmtId="49" fontId="20" fillId="0" borderId="0" xfId="145" applyNumberFormat="1" applyFont="1">
      <alignment/>
      <protection/>
    </xf>
    <xf numFmtId="49" fontId="28" fillId="0" borderId="0" xfId="145" applyNumberFormat="1" applyFont="1" applyFill="1" applyBorder="1" applyAlignment="1">
      <alignment horizontal="center" wrapText="1"/>
      <protection/>
    </xf>
    <xf numFmtId="49" fontId="58" fillId="0" borderId="0" xfId="145" applyNumberFormat="1" applyFont="1" applyBorder="1">
      <alignment/>
      <protection/>
    </xf>
    <xf numFmtId="49" fontId="59" fillId="0" borderId="0" xfId="145" applyNumberFormat="1" applyFont="1">
      <alignment/>
      <protection/>
    </xf>
    <xf numFmtId="49" fontId="1" fillId="0" borderId="0" xfId="145" applyNumberFormat="1" applyFont="1">
      <alignment/>
      <protection/>
    </xf>
    <xf numFmtId="9" fontId="1" fillId="0" borderId="0" xfId="154" applyFont="1" applyAlignment="1">
      <alignment/>
    </xf>
    <xf numFmtId="49" fontId="60" fillId="0" borderId="0" xfId="145" applyNumberFormat="1" applyFont="1" applyBorder="1">
      <alignment/>
      <protection/>
    </xf>
    <xf numFmtId="49" fontId="25" fillId="0" borderId="0" xfId="145" applyNumberFormat="1" applyFont="1" applyBorder="1" applyAlignment="1">
      <alignment horizontal="center" wrapText="1"/>
      <protection/>
    </xf>
    <xf numFmtId="49" fontId="25" fillId="0" borderId="0" xfId="145" applyNumberFormat="1" applyFont="1" applyFill="1" applyBorder="1" applyAlignment="1">
      <alignment horizontal="center" wrapText="1"/>
      <protection/>
    </xf>
    <xf numFmtId="49" fontId="61" fillId="0" borderId="0" xfId="145" applyNumberFormat="1" applyFont="1" applyBorder="1">
      <alignment/>
      <protection/>
    </xf>
    <xf numFmtId="49" fontId="62" fillId="0" borderId="0" xfId="145" applyNumberFormat="1" applyFont="1" applyBorder="1" applyAlignment="1">
      <alignment wrapText="1"/>
      <protection/>
    </xf>
    <xf numFmtId="49" fontId="2" fillId="0" borderId="0" xfId="145" applyNumberFormat="1" applyFont="1" applyBorder="1">
      <alignment/>
      <protection/>
    </xf>
    <xf numFmtId="49" fontId="39" fillId="0" borderId="0" xfId="145" applyNumberFormat="1" applyFont="1" applyBorder="1" applyAlignment="1">
      <alignment horizontal="center" wrapText="1"/>
      <protection/>
    </xf>
    <xf numFmtId="49" fontId="39" fillId="0" borderId="0" xfId="145" applyNumberFormat="1" applyFont="1" applyFill="1" applyBorder="1" applyAlignment="1">
      <alignment horizontal="center" wrapText="1"/>
      <protection/>
    </xf>
    <xf numFmtId="49" fontId="63" fillId="0" borderId="0" xfId="145" applyNumberFormat="1" applyFont="1" applyBorder="1">
      <alignment/>
      <protection/>
    </xf>
    <xf numFmtId="49" fontId="28" fillId="0" borderId="0" xfId="145" applyNumberFormat="1" applyFont="1">
      <alignment/>
      <protection/>
    </xf>
    <xf numFmtId="49" fontId="28" fillId="0" borderId="0" xfId="145" applyNumberFormat="1" applyFont="1" applyFill="1">
      <alignment/>
      <protection/>
    </xf>
    <xf numFmtId="49" fontId="28" fillId="47" borderId="0" xfId="145" applyNumberFormat="1" applyFont="1" applyFill="1">
      <alignment/>
      <protection/>
    </xf>
    <xf numFmtId="0" fontId="25" fillId="0" borderId="0" xfId="145" applyFont="1" applyAlignment="1">
      <alignment horizontal="center"/>
      <protection/>
    </xf>
    <xf numFmtId="49" fontId="25" fillId="47" borderId="0" xfId="145" applyNumberFormat="1" applyFont="1" applyFill="1" applyAlignment="1">
      <alignment horizontal="center"/>
      <protection/>
    </xf>
    <xf numFmtId="0" fontId="65" fillId="0" borderId="0" xfId="145" applyFont="1" applyAlignment="1">
      <alignment/>
      <protection/>
    </xf>
    <xf numFmtId="0" fontId="3" fillId="0" borderId="0" xfId="145" applyFont="1" applyAlignment="1">
      <alignment/>
      <protection/>
    </xf>
    <xf numFmtId="49" fontId="30" fillId="0" borderId="0" xfId="145" applyNumberFormat="1" applyFont="1">
      <alignment/>
      <protection/>
    </xf>
    <xf numFmtId="3" fontId="0" fillId="0" borderId="0" xfId="145" applyNumberFormat="1" applyFont="1" applyFill="1">
      <alignment/>
      <protection/>
    </xf>
    <xf numFmtId="49" fontId="3" fillId="0" borderId="0" xfId="145" applyNumberFormat="1" applyFont="1" applyFill="1" applyAlignment="1">
      <alignment wrapText="1"/>
      <protection/>
    </xf>
    <xf numFmtId="49" fontId="0" fillId="0" borderId="0" xfId="145" applyNumberFormat="1" applyFont="1" applyFill="1" applyBorder="1" applyAlignment="1">
      <alignment/>
      <protection/>
    </xf>
    <xf numFmtId="49" fontId="0" fillId="0" borderId="0" xfId="145" applyNumberFormat="1" applyFont="1" applyFill="1" applyBorder="1">
      <alignment/>
      <protection/>
    </xf>
    <xf numFmtId="49" fontId="19" fillId="0" borderId="22" xfId="145" applyNumberFormat="1" applyFont="1" applyFill="1" applyBorder="1" applyAlignment="1">
      <alignment/>
      <protection/>
    </xf>
    <xf numFmtId="49" fontId="5" fillId="0" borderId="22" xfId="145" applyNumberFormat="1" applyFont="1" applyFill="1" applyBorder="1" applyAlignment="1">
      <alignment horizontal="center"/>
      <protection/>
    </xf>
    <xf numFmtId="49" fontId="0" fillId="0" borderId="0" xfId="145" applyNumberFormat="1" applyFill="1" applyBorder="1">
      <alignment/>
      <protection/>
    </xf>
    <xf numFmtId="49" fontId="6" fillId="0" borderId="20" xfId="145" applyNumberFormat="1" applyFont="1" applyFill="1" applyBorder="1" applyAlignment="1">
      <alignment horizontal="center" vertical="center" wrapText="1"/>
      <protection/>
    </xf>
    <xf numFmtId="49" fontId="19" fillId="0" borderId="20" xfId="145" applyNumberFormat="1" applyFont="1" applyFill="1" applyBorder="1" applyAlignment="1">
      <alignment horizontal="center" vertical="center" wrapText="1"/>
      <protection/>
    </xf>
    <xf numFmtId="3" fontId="29" fillId="3" borderId="20" xfId="145" applyNumberFormat="1" applyFont="1" applyFill="1" applyBorder="1" applyAlignment="1">
      <alignment horizontal="center" vertical="center" wrapText="1"/>
      <protection/>
    </xf>
    <xf numFmtId="3" fontId="68" fillId="3" borderId="20" xfId="145" applyNumberFormat="1" applyFont="1" applyFill="1" applyBorder="1" applyAlignment="1">
      <alignment horizontal="center" vertical="center" wrapText="1"/>
      <protection/>
    </xf>
    <xf numFmtId="3" fontId="6" fillId="44" borderId="20" xfId="145" applyNumberFormat="1" applyFont="1" applyFill="1" applyBorder="1" applyAlignment="1">
      <alignment horizontal="center" vertical="center" wrapText="1"/>
      <protection/>
    </xf>
    <xf numFmtId="49" fontId="7" fillId="0" borderId="20" xfId="145" applyNumberFormat="1" applyFont="1" applyFill="1" applyBorder="1" applyAlignment="1">
      <alignment horizontal="center"/>
      <protection/>
    </xf>
    <xf numFmtId="49" fontId="7" fillId="0" borderId="20" xfId="145" applyNumberFormat="1" applyFont="1" applyFill="1" applyBorder="1" applyAlignment="1">
      <alignment horizontal="left"/>
      <protection/>
    </xf>
    <xf numFmtId="3" fontId="5" fillId="44" borderId="20" xfId="145" applyNumberFormat="1" applyFont="1" applyFill="1" applyBorder="1" applyAlignment="1">
      <alignment horizontal="center" vertical="center" wrapText="1"/>
      <protection/>
    </xf>
    <xf numFmtId="3" fontId="5" fillId="0" borderId="20" xfId="145" applyNumberFormat="1" applyFont="1" applyFill="1" applyBorder="1" applyAlignment="1">
      <alignment horizontal="center" vertical="center" wrapText="1"/>
      <protection/>
    </xf>
    <xf numFmtId="9" fontId="0" fillId="0" borderId="0" xfId="154" applyFont="1" applyFill="1" applyAlignment="1">
      <alignment/>
    </xf>
    <xf numFmtId="49" fontId="7" fillId="44" borderId="23" xfId="145" applyNumberFormat="1" applyFont="1" applyFill="1" applyBorder="1" applyAlignment="1">
      <alignment horizontal="center"/>
      <protection/>
    </xf>
    <xf numFmtId="49" fontId="7" fillId="44" borderId="20" xfId="145" applyNumberFormat="1" applyFont="1" applyFill="1" applyBorder="1" applyAlignment="1">
      <alignment horizontal="left"/>
      <protection/>
    </xf>
    <xf numFmtId="49" fontId="4" fillId="0" borderId="23" xfId="145" applyNumberFormat="1" applyFont="1" applyFill="1" applyBorder="1" applyAlignment="1">
      <alignment horizontal="center"/>
      <protection/>
    </xf>
    <xf numFmtId="49" fontId="4" fillId="47" borderId="20" xfId="145" applyNumberFormat="1" applyFont="1" applyFill="1" applyBorder="1" applyAlignment="1">
      <alignment horizontal="left"/>
      <protection/>
    </xf>
    <xf numFmtId="3" fontId="5" fillId="47" borderId="20" xfId="145" applyNumberFormat="1" applyFont="1" applyFill="1" applyBorder="1" applyAlignment="1">
      <alignment horizontal="center" vertical="center" wrapText="1"/>
      <protection/>
    </xf>
    <xf numFmtId="49" fontId="5" fillId="47" borderId="20" xfId="145" applyNumberFormat="1" applyFont="1" applyFill="1" applyBorder="1" applyAlignment="1">
      <alignment horizontal="left"/>
      <protection/>
    </xf>
    <xf numFmtId="49" fontId="6" fillId="0" borderId="19" xfId="145" applyNumberFormat="1" applyFont="1" applyFill="1" applyBorder="1" applyAlignment="1">
      <alignment horizontal="center"/>
      <protection/>
    </xf>
    <xf numFmtId="49" fontId="6" fillId="0" borderId="19" xfId="145" applyNumberFormat="1" applyFont="1" applyFill="1" applyBorder="1" applyAlignment="1">
      <alignment horizontal="left"/>
      <protection/>
    </xf>
    <xf numFmtId="3" fontId="5" fillId="0" borderId="19" xfId="145" applyNumberFormat="1" applyFont="1" applyFill="1" applyBorder="1" applyAlignment="1">
      <alignment horizontal="center" vertical="center" wrapText="1"/>
      <protection/>
    </xf>
    <xf numFmtId="49" fontId="15" fillId="0" borderId="0" xfId="145" applyNumberFormat="1" applyFont="1" applyFill="1" applyBorder="1" applyAlignment="1">
      <alignment vertical="center" wrapText="1"/>
      <protection/>
    </xf>
    <xf numFmtId="49" fontId="69" fillId="0" borderId="0" xfId="145" applyNumberFormat="1" applyFont="1" applyFill="1">
      <alignment/>
      <protection/>
    </xf>
    <xf numFmtId="49" fontId="4" fillId="0" borderId="0" xfId="145" applyNumberFormat="1" applyFont="1" applyFill="1">
      <alignment/>
      <protection/>
    </xf>
    <xf numFmtId="49" fontId="0" fillId="47" borderId="0" xfId="145" applyNumberFormat="1" applyFont="1" applyFill="1">
      <alignment/>
      <protection/>
    </xf>
    <xf numFmtId="49" fontId="3" fillId="47" borderId="0" xfId="145" applyNumberFormat="1" applyFont="1" applyFill="1" applyAlignment="1">
      <alignment horizontal="center"/>
      <protection/>
    </xf>
    <xf numFmtId="49" fontId="22" fillId="0" borderId="0" xfId="145" applyNumberFormat="1" applyFont="1" applyFill="1">
      <alignment/>
      <protection/>
    </xf>
    <xf numFmtId="49" fontId="3" fillId="0" borderId="0" xfId="145" applyNumberFormat="1" applyFont="1" applyFill="1">
      <alignment/>
      <protection/>
    </xf>
    <xf numFmtId="49" fontId="13" fillId="0" borderId="0" xfId="145" applyNumberFormat="1" applyFont="1" applyFill="1" applyAlignment="1">
      <alignment/>
      <protection/>
    </xf>
    <xf numFmtId="49" fontId="13" fillId="0" borderId="0" xfId="145" applyNumberFormat="1" applyFont="1" applyFill="1" applyAlignment="1">
      <alignment wrapText="1"/>
      <protection/>
    </xf>
    <xf numFmtId="49" fontId="13" fillId="0" borderId="0" xfId="145" applyNumberFormat="1" applyFont="1" applyFill="1" applyAlignment="1">
      <alignment horizontal="left" wrapText="1"/>
      <protection/>
    </xf>
    <xf numFmtId="49" fontId="0" fillId="0" borderId="0" xfId="145" applyNumberFormat="1" applyAlignment="1">
      <alignment horizontal="left"/>
      <protection/>
    </xf>
    <xf numFmtId="49" fontId="0" fillId="0" borderId="0" xfId="145" applyNumberFormat="1" applyFont="1" applyBorder="1" applyAlignment="1">
      <alignment horizontal="left"/>
      <protection/>
    </xf>
    <xf numFmtId="49" fontId="13" fillId="0" borderId="20" xfId="145" applyNumberFormat="1" applyFont="1" applyBorder="1" applyAlignment="1">
      <alignment horizontal="center"/>
      <protection/>
    </xf>
    <xf numFmtId="3" fontId="4" fillId="4" borderId="20" xfId="146" applyNumberFormat="1" applyFont="1" applyFill="1" applyBorder="1" applyAlignment="1">
      <alignment horizontal="center" vertical="center"/>
      <protection/>
    </xf>
    <xf numFmtId="3" fontId="31" fillId="47" borderId="20" xfId="145" applyNumberFormat="1" applyFont="1" applyFill="1" applyBorder="1" applyAlignment="1">
      <alignment horizontal="center" vertical="center"/>
      <protection/>
    </xf>
    <xf numFmtId="3" fontId="17" fillId="3" borderId="20" xfId="145" applyNumberFormat="1" applyFont="1" applyFill="1" applyBorder="1" applyAlignment="1">
      <alignment horizontal="center" vertical="center"/>
      <protection/>
    </xf>
    <xf numFmtId="3" fontId="33" fillId="3" borderId="20" xfId="145" applyNumberFormat="1" applyFont="1" applyFill="1" applyBorder="1" applyAlignment="1">
      <alignment horizontal="center" vertical="center"/>
      <protection/>
    </xf>
    <xf numFmtId="3" fontId="7" fillId="44" borderId="20" xfId="145" applyNumberFormat="1" applyFont="1" applyFill="1" applyBorder="1" applyAlignment="1">
      <alignment horizontal="center" vertical="center"/>
      <protection/>
    </xf>
    <xf numFmtId="3" fontId="7" fillId="44" borderId="20" xfId="145" applyNumberFormat="1" applyFont="1" applyFill="1" applyBorder="1" applyAlignment="1">
      <alignment horizontal="center" vertical="center"/>
      <protection/>
    </xf>
    <xf numFmtId="3" fontId="7" fillId="4" borderId="20" xfId="146" applyNumberFormat="1" applyFont="1" applyFill="1" applyBorder="1" applyAlignment="1">
      <alignment horizontal="center" vertical="center"/>
      <protection/>
    </xf>
    <xf numFmtId="49" fontId="7" fillId="0" borderId="20" xfId="145" applyNumberFormat="1" applyFont="1" applyBorder="1" applyAlignment="1">
      <alignment horizontal="center" vertical="center"/>
      <protection/>
    </xf>
    <xf numFmtId="49" fontId="7" fillId="47" borderId="20" xfId="145" applyNumberFormat="1" applyFont="1" applyFill="1" applyBorder="1" applyAlignment="1">
      <alignment horizontal="left" vertical="center"/>
      <protection/>
    </xf>
    <xf numFmtId="3" fontId="4" fillId="47" borderId="20" xfId="145" applyNumberFormat="1" applyFont="1" applyFill="1" applyBorder="1" applyAlignment="1">
      <alignment horizontal="center" vertical="center"/>
      <protection/>
    </xf>
    <xf numFmtId="3" fontId="4" fillId="44" borderId="20" xfId="145" applyNumberFormat="1" applyFont="1" applyFill="1" applyBorder="1" applyAlignment="1">
      <alignment horizontal="center" vertical="center"/>
      <protection/>
    </xf>
    <xf numFmtId="49" fontId="4" fillId="0" borderId="23" xfId="145" applyNumberFormat="1" applyFont="1" applyBorder="1" applyAlignment="1">
      <alignment horizontal="center" vertical="center"/>
      <protection/>
    </xf>
    <xf numFmtId="49" fontId="0" fillId="0" borderId="0" xfId="145" applyNumberFormat="1" applyFont="1" applyAlignment="1">
      <alignment vertical="center"/>
      <protection/>
    </xf>
    <xf numFmtId="3" fontId="4" fillId="0" borderId="20" xfId="145" applyNumberFormat="1" applyFont="1" applyFill="1" applyBorder="1" applyAlignment="1">
      <alignment horizontal="center" vertical="center"/>
      <protection/>
    </xf>
    <xf numFmtId="3" fontId="4" fillId="47" borderId="20" xfId="146" applyNumberFormat="1" applyFont="1" applyFill="1" applyBorder="1" applyAlignment="1">
      <alignment horizontal="center" vertical="center"/>
      <protection/>
    </xf>
    <xf numFmtId="49" fontId="4" fillId="47" borderId="23" xfId="145" applyNumberFormat="1" applyFont="1" applyFill="1" applyBorder="1" applyAlignment="1">
      <alignment horizontal="center" vertical="center"/>
      <protection/>
    </xf>
    <xf numFmtId="9" fontId="20" fillId="0" borderId="0" xfId="154" applyFont="1" applyAlignment="1">
      <alignment vertical="center"/>
    </xf>
    <xf numFmtId="49" fontId="4" fillId="0" borderId="0" xfId="145" applyNumberFormat="1" applyFont="1" applyBorder="1" applyAlignment="1">
      <alignment horizontal="center"/>
      <protection/>
    </xf>
    <xf numFmtId="49" fontId="4" fillId="47" borderId="0" xfId="145" applyNumberFormat="1" applyFont="1" applyFill="1" applyBorder="1" applyAlignment="1">
      <alignment horizontal="left"/>
      <protection/>
    </xf>
    <xf numFmtId="49" fontId="0" fillId="0" borderId="0" xfId="145" applyNumberFormat="1" applyFont="1" applyFill="1" applyBorder="1" applyAlignment="1">
      <alignment horizontal="center"/>
      <protection/>
    </xf>
    <xf numFmtId="3" fontId="4" fillId="47" borderId="19" xfId="146" applyNumberFormat="1" applyFont="1" applyFill="1" applyBorder="1" applyAlignment="1">
      <alignment horizontal="center" vertical="center"/>
      <protection/>
    </xf>
    <xf numFmtId="9" fontId="0" fillId="0" borderId="0" xfId="154" applyFont="1" applyAlignment="1">
      <alignment/>
    </xf>
    <xf numFmtId="49" fontId="28" fillId="0" borderId="0" xfId="145" applyNumberFormat="1" applyFont="1" applyBorder="1" applyAlignment="1">
      <alignment wrapText="1"/>
      <protection/>
    </xf>
    <xf numFmtId="3" fontId="4" fillId="47" borderId="0" xfId="146" applyNumberFormat="1" applyFont="1" applyFill="1" applyBorder="1" applyAlignment="1">
      <alignment horizontal="center" vertical="center"/>
      <protection/>
    </xf>
    <xf numFmtId="49" fontId="28" fillId="0" borderId="0" xfId="145" applyNumberFormat="1" applyFont="1" applyAlignment="1">
      <alignment wrapText="1"/>
      <protection/>
    </xf>
    <xf numFmtId="49" fontId="36" fillId="0" borderId="0" xfId="145" applyNumberFormat="1" applyFont="1">
      <alignment/>
      <protection/>
    </xf>
    <xf numFmtId="49" fontId="36" fillId="0" borderId="0" xfId="145" applyNumberFormat="1" applyFont="1" applyAlignment="1">
      <alignment wrapText="1"/>
      <protection/>
    </xf>
    <xf numFmtId="49" fontId="3" fillId="47" borderId="0" xfId="145" applyNumberFormat="1" applyFont="1" applyFill="1" applyAlignment="1">
      <alignment/>
      <protection/>
    </xf>
    <xf numFmtId="49" fontId="71" fillId="0" borderId="0" xfId="145" applyNumberFormat="1" applyFont="1">
      <alignment/>
      <protection/>
    </xf>
    <xf numFmtId="49" fontId="13" fillId="0" borderId="0" xfId="145" applyNumberFormat="1" applyFont="1" applyBorder="1" applyAlignment="1">
      <alignment wrapText="1"/>
      <protection/>
    </xf>
    <xf numFmtId="49" fontId="0" fillId="0" borderId="0" xfId="147" applyNumberFormat="1" applyFont="1" applyAlignment="1">
      <alignment horizontal="left"/>
      <protection/>
    </xf>
    <xf numFmtId="49" fontId="14" fillId="0" borderId="0" xfId="147" applyNumberFormat="1" applyFont="1" applyAlignment="1">
      <alignment wrapText="1"/>
      <protection/>
    </xf>
    <xf numFmtId="49" fontId="3" fillId="47" borderId="0" xfId="147" applyNumberFormat="1" applyFont="1" applyFill="1" applyBorder="1" applyAlignment="1">
      <alignment horizontal="left"/>
      <protection/>
    </xf>
    <xf numFmtId="49" fontId="0" fillId="47" borderId="0" xfId="147" applyNumberFormat="1" applyFont="1" applyFill="1" applyBorder="1" applyAlignment="1">
      <alignment horizontal="left"/>
      <protection/>
    </xf>
    <xf numFmtId="49" fontId="26" fillId="0" borderId="0" xfId="147" applyNumberFormat="1" applyFont="1">
      <alignment/>
      <protection/>
    </xf>
    <xf numFmtId="49" fontId="0" fillId="47" borderId="0" xfId="147" applyNumberFormat="1" applyFont="1" applyFill="1" applyBorder="1" applyAlignment="1">
      <alignment/>
      <protection/>
    </xf>
    <xf numFmtId="49" fontId="3" fillId="0" borderId="0" xfId="147" applyNumberFormat="1" applyFont="1" applyBorder="1" applyAlignment="1">
      <alignment horizontal="left"/>
      <protection/>
    </xf>
    <xf numFmtId="49" fontId="0" fillId="0" borderId="0" xfId="147" applyNumberFormat="1" applyFont="1" applyBorder="1" applyAlignment="1">
      <alignment horizontal="left"/>
      <protection/>
    </xf>
    <xf numFmtId="49" fontId="0" fillId="0" borderId="0" xfId="147" applyNumberFormat="1" applyFont="1" applyBorder="1" applyAlignment="1">
      <alignment/>
      <protection/>
    </xf>
    <xf numFmtId="49" fontId="18" fillId="0" borderId="22" xfId="147" applyNumberFormat="1" applyFont="1" applyBorder="1" applyAlignment="1">
      <alignment horizontal="left"/>
      <protection/>
    </xf>
    <xf numFmtId="49" fontId="3" fillId="0" borderId="22" xfId="147" applyNumberFormat="1" applyFont="1" applyBorder="1" applyAlignment="1">
      <alignment horizontal="left"/>
      <protection/>
    </xf>
    <xf numFmtId="49" fontId="26" fillId="0" borderId="0" xfId="147" applyNumberFormat="1" applyFont="1" applyFill="1">
      <alignment/>
      <protection/>
    </xf>
    <xf numFmtId="49" fontId="26" fillId="0" borderId="0" xfId="147" applyNumberFormat="1" applyFont="1" applyAlignment="1">
      <alignment vertical="center"/>
      <protection/>
    </xf>
    <xf numFmtId="49" fontId="6" fillId="47" borderId="20" xfId="147" applyNumberFormat="1" applyFont="1" applyFill="1" applyBorder="1" applyAlignment="1">
      <alignment horizontal="left" vertical="center"/>
      <protection/>
    </xf>
    <xf numFmtId="49" fontId="1" fillId="0" borderId="0" xfId="147" applyNumberFormat="1" applyFont="1">
      <alignment/>
      <protection/>
    </xf>
    <xf numFmtId="49" fontId="28" fillId="0" borderId="0" xfId="147" applyNumberFormat="1" applyFont="1" applyBorder="1" applyAlignment="1">
      <alignment/>
      <protection/>
    </xf>
    <xf numFmtId="49" fontId="78" fillId="0" borderId="0" xfId="147" applyNumberFormat="1" applyFont="1">
      <alignment/>
      <protection/>
    </xf>
    <xf numFmtId="49" fontId="25" fillId="0" borderId="0" xfId="147" applyNumberFormat="1" applyFont="1" applyBorder="1" applyAlignment="1">
      <alignment/>
      <protection/>
    </xf>
    <xf numFmtId="49" fontId="5" fillId="0" borderId="0" xfId="147" applyNumberFormat="1" applyFont="1">
      <alignment/>
      <protection/>
    </xf>
    <xf numFmtId="49" fontId="28" fillId="0" borderId="0" xfId="147" applyNumberFormat="1" applyFont="1" applyAlignment="1">
      <alignment horizontal="center"/>
      <protection/>
    </xf>
    <xf numFmtId="49" fontId="28" fillId="0" borderId="0" xfId="147" applyNumberFormat="1" applyFont="1">
      <alignment/>
      <protection/>
    </xf>
    <xf numFmtId="49" fontId="78" fillId="0" borderId="0" xfId="147" applyNumberFormat="1" applyFont="1" applyAlignment="1">
      <alignment horizontal="center"/>
      <protection/>
    </xf>
    <xf numFmtId="49" fontId="13" fillId="0" borderId="0" xfId="147" applyNumberFormat="1" applyFont="1" applyBorder="1" applyAlignment="1">
      <alignment wrapText="1"/>
      <protection/>
    </xf>
    <xf numFmtId="49" fontId="80" fillId="0" borderId="0" xfId="147" applyNumberFormat="1" applyFont="1">
      <alignment/>
      <protection/>
    </xf>
    <xf numFmtId="9" fontId="26" fillId="0" borderId="0" xfId="154" applyFont="1" applyAlignment="1">
      <alignment/>
    </xf>
    <xf numFmtId="3" fontId="0" fillId="47" borderId="0" xfId="147" applyNumberFormat="1" applyFont="1" applyFill="1" applyBorder="1" applyAlignment="1">
      <alignment/>
      <protection/>
    </xf>
    <xf numFmtId="0" fontId="26" fillId="0" borderId="0" xfId="147">
      <alignment/>
      <protection/>
    </xf>
    <xf numFmtId="0" fontId="0" fillId="0" borderId="0" xfId="147" applyFont="1" applyAlignment="1">
      <alignment horizontal="left"/>
      <protection/>
    </xf>
    <xf numFmtId="0" fontId="0" fillId="0" borderId="0" xfId="147" applyFont="1" applyBorder="1" applyAlignment="1">
      <alignment/>
      <protection/>
    </xf>
    <xf numFmtId="0" fontId="0" fillId="0" borderId="0" xfId="147" applyFont="1" applyBorder="1" applyAlignment="1">
      <alignment horizontal="left"/>
      <protection/>
    </xf>
    <xf numFmtId="0" fontId="26" fillId="0" borderId="0" xfId="147" applyFont="1">
      <alignment/>
      <protection/>
    </xf>
    <xf numFmtId="0" fontId="6" fillId="0" borderId="20" xfId="147" applyFont="1" applyBorder="1" applyAlignment="1">
      <alignment horizontal="center" vertical="center"/>
      <protection/>
    </xf>
    <xf numFmtId="0" fontId="6" fillId="47" borderId="20" xfId="147" applyFont="1" applyFill="1" applyBorder="1" applyAlignment="1">
      <alignment horizontal="left" vertical="center"/>
      <protection/>
    </xf>
    <xf numFmtId="9" fontId="26" fillId="0" borderId="0" xfId="154" applyFont="1" applyAlignment="1">
      <alignment vertical="center"/>
    </xf>
    <xf numFmtId="0" fontId="5" fillId="0" borderId="23" xfId="147" applyFont="1" applyBorder="1" applyAlignment="1">
      <alignment horizontal="center" vertical="center"/>
      <protection/>
    </xf>
    <xf numFmtId="0" fontId="26" fillId="0" borderId="0" xfId="147" applyFont="1" applyAlignment="1">
      <alignment vertical="center"/>
      <protection/>
    </xf>
    <xf numFmtId="0" fontId="1" fillId="0" borderId="0" xfId="147" applyFont="1">
      <alignment/>
      <protection/>
    </xf>
    <xf numFmtId="0" fontId="25" fillId="0" borderId="0" xfId="147" applyFont="1" applyBorder="1" applyAlignment="1">
      <alignment horizontal="center" wrapText="1"/>
      <protection/>
    </xf>
    <xf numFmtId="0" fontId="28" fillId="0" borderId="0" xfId="147" applyFont="1" applyBorder="1" applyAlignment="1">
      <alignment wrapText="1"/>
      <protection/>
    </xf>
    <xf numFmtId="0" fontId="25" fillId="0" borderId="0" xfId="147" applyNumberFormat="1" applyFont="1" applyBorder="1" applyAlignment="1">
      <alignment/>
      <protection/>
    </xf>
    <xf numFmtId="0" fontId="78" fillId="0" borderId="0" xfId="147" applyFont="1">
      <alignment/>
      <protection/>
    </xf>
    <xf numFmtId="0" fontId="25" fillId="0" borderId="0" xfId="147" applyNumberFormat="1" applyFont="1" applyBorder="1" applyAlignment="1">
      <alignment horizontal="center"/>
      <protection/>
    </xf>
    <xf numFmtId="0" fontId="5" fillId="0" borderId="0" xfId="147" applyFont="1">
      <alignment/>
      <protection/>
    </xf>
    <xf numFmtId="0" fontId="28" fillId="0" borderId="0" xfId="147" applyFont="1">
      <alignment/>
      <protection/>
    </xf>
    <xf numFmtId="0" fontId="25" fillId="0" borderId="0" xfId="145" applyFont="1" applyAlignment="1">
      <alignment/>
      <protection/>
    </xf>
    <xf numFmtId="49" fontId="19" fillId="0" borderId="0" xfId="147" applyNumberFormat="1" applyFont="1">
      <alignment/>
      <protection/>
    </xf>
    <xf numFmtId="49" fontId="4" fillId="47" borderId="0" xfId="147" applyNumberFormat="1" applyFont="1" applyFill="1" applyBorder="1" applyAlignment="1">
      <alignment horizontal="left"/>
      <protection/>
    </xf>
    <xf numFmtId="49" fontId="4" fillId="0" borderId="0" xfId="147" applyNumberFormat="1" applyFont="1" applyBorder="1" applyAlignment="1">
      <alignment horizontal="left"/>
      <protection/>
    </xf>
    <xf numFmtId="49" fontId="0" fillId="0" borderId="22" xfId="147" applyNumberFormat="1" applyFont="1" applyBorder="1" applyAlignment="1">
      <alignment/>
      <protection/>
    </xf>
    <xf numFmtId="49" fontId="6" fillId="0" borderId="20" xfId="147" applyNumberFormat="1" applyFont="1" applyFill="1" applyBorder="1" applyAlignment="1">
      <alignment horizontal="center" vertical="center" wrapText="1"/>
      <protection/>
    </xf>
    <xf numFmtId="49" fontId="5" fillId="0" borderId="24" xfId="147" applyNumberFormat="1" applyFont="1" applyFill="1" applyBorder="1">
      <alignment/>
      <protection/>
    </xf>
    <xf numFmtId="49" fontId="5" fillId="0" borderId="0" xfId="147" applyNumberFormat="1" applyFont="1" applyFill="1">
      <alignment/>
      <protection/>
    </xf>
    <xf numFmtId="49" fontId="24" fillId="0" borderId="0" xfId="147" applyNumberFormat="1" applyFont="1" applyFill="1">
      <alignment/>
      <protection/>
    </xf>
    <xf numFmtId="49" fontId="6" fillId="0" borderId="25" xfId="147" applyNumberFormat="1" applyFont="1" applyFill="1" applyBorder="1" applyAlignment="1">
      <alignment horizontal="center" vertical="center" wrapText="1"/>
      <protection/>
    </xf>
    <xf numFmtId="49" fontId="19" fillId="0" borderId="20" xfId="147" applyNumberFormat="1" applyFont="1" applyFill="1" applyBorder="1" applyAlignment="1">
      <alignment horizontal="center" vertical="center"/>
      <protection/>
    </xf>
    <xf numFmtId="49" fontId="19" fillId="0" borderId="20" xfId="147" applyNumberFormat="1" applyFont="1" applyBorder="1" applyAlignment="1">
      <alignment horizontal="center" vertical="center"/>
      <protection/>
    </xf>
    <xf numFmtId="49" fontId="5" fillId="0" borderId="0" xfId="147" applyNumberFormat="1" applyFont="1" applyAlignment="1">
      <alignment vertical="center"/>
      <protection/>
    </xf>
    <xf numFmtId="3" fontId="29" fillId="3" borderId="20" xfId="147" applyNumberFormat="1" applyFont="1" applyFill="1" applyBorder="1" applyAlignment="1">
      <alignment horizontal="center" vertical="center"/>
      <protection/>
    </xf>
    <xf numFmtId="3" fontId="68" fillId="3" borderId="20" xfId="147" applyNumberFormat="1" applyFont="1" applyFill="1" applyBorder="1" applyAlignment="1">
      <alignment horizontal="center" vertical="center"/>
      <protection/>
    </xf>
    <xf numFmtId="3" fontId="29" fillId="4" borderId="20" xfId="147" applyNumberFormat="1" applyFont="1" applyFill="1" applyBorder="1" applyAlignment="1">
      <alignment horizontal="center" vertical="center"/>
      <protection/>
    </xf>
    <xf numFmtId="3" fontId="6" fillId="44" borderId="20" xfId="147" applyNumberFormat="1" applyFont="1" applyFill="1" applyBorder="1" applyAlignment="1">
      <alignment horizontal="center" vertical="center"/>
      <protection/>
    </xf>
    <xf numFmtId="49" fontId="6" fillId="0" borderId="20" xfId="147" applyNumberFormat="1" applyFont="1" applyBorder="1" applyAlignment="1">
      <alignment horizontal="center" vertical="center"/>
      <protection/>
    </xf>
    <xf numFmtId="3" fontId="5" fillId="47" borderId="20" xfId="147" applyNumberFormat="1" applyFont="1" applyFill="1" applyBorder="1" applyAlignment="1">
      <alignment horizontal="center" vertical="center"/>
      <protection/>
    </xf>
    <xf numFmtId="49" fontId="6" fillId="0" borderId="23" xfId="147" applyNumberFormat="1" applyFont="1" applyBorder="1" applyAlignment="1">
      <alignment horizontal="center" vertical="center"/>
      <protection/>
    </xf>
    <xf numFmtId="49" fontId="5" fillId="0" borderId="23" xfId="147" applyNumberFormat="1" applyFont="1" applyBorder="1" applyAlignment="1">
      <alignment horizontal="center" vertical="center"/>
      <protection/>
    </xf>
    <xf numFmtId="3" fontId="5" fillId="0" borderId="20" xfId="147" applyNumberFormat="1" applyFont="1" applyBorder="1" applyAlignment="1">
      <alignment horizontal="center" vertical="center"/>
      <protection/>
    </xf>
    <xf numFmtId="49" fontId="86" fillId="0" borderId="0" xfId="147" applyNumberFormat="1" applyFont="1">
      <alignment/>
      <protection/>
    </xf>
    <xf numFmtId="49" fontId="26" fillId="0" borderId="0" xfId="147" applyNumberFormat="1">
      <alignment/>
      <protection/>
    </xf>
    <xf numFmtId="49" fontId="28" fillId="0" borderId="0" xfId="147" applyNumberFormat="1" applyFont="1" applyBorder="1" applyAlignment="1">
      <alignment wrapText="1"/>
      <protection/>
    </xf>
    <xf numFmtId="49" fontId="21" fillId="0" borderId="0" xfId="147" applyNumberFormat="1" applyFont="1">
      <alignment/>
      <protection/>
    </xf>
    <xf numFmtId="49" fontId="30" fillId="0" borderId="0" xfId="147" applyNumberFormat="1" applyFont="1">
      <alignment/>
      <protection/>
    </xf>
    <xf numFmtId="49" fontId="30" fillId="0" borderId="0" xfId="147" applyNumberFormat="1" applyFont="1" applyAlignment="1">
      <alignment horizontal="center"/>
      <protection/>
    </xf>
    <xf numFmtId="0" fontId="4" fillId="0" borderId="0" xfId="147" applyNumberFormat="1" applyFont="1" applyAlignment="1">
      <alignment horizontal="left"/>
      <protection/>
    </xf>
    <xf numFmtId="0" fontId="5" fillId="0" borderId="0" xfId="147" applyFont="1" applyAlignment="1">
      <alignment/>
      <protection/>
    </xf>
    <xf numFmtId="3" fontId="5" fillId="0" borderId="0" xfId="147" applyNumberFormat="1" applyFont="1">
      <alignment/>
      <protection/>
    </xf>
    <xf numFmtId="0" fontId="7" fillId="0" borderId="0" xfId="147" applyFont="1" applyBorder="1" applyAlignment="1">
      <alignment/>
      <protection/>
    </xf>
    <xf numFmtId="0" fontId="26" fillId="0" borderId="24" xfId="147" applyFont="1" applyBorder="1">
      <alignment/>
      <protection/>
    </xf>
    <xf numFmtId="0" fontId="26" fillId="0" borderId="0" xfId="147" applyFont="1" applyBorder="1">
      <alignment/>
      <protection/>
    </xf>
    <xf numFmtId="0" fontId="12" fillId="0" borderId="20" xfId="147" applyFont="1" applyBorder="1" applyAlignment="1">
      <alignment horizontal="center" vertical="center" wrapText="1"/>
      <protection/>
    </xf>
    <xf numFmtId="0" fontId="19" fillId="0" borderId="23" xfId="147" applyFont="1" applyFill="1" applyBorder="1" applyAlignment="1">
      <alignment horizontal="center" vertical="center"/>
      <protection/>
    </xf>
    <xf numFmtId="0" fontId="19" fillId="0" borderId="20" xfId="147" applyFont="1" applyFill="1" applyBorder="1" applyAlignment="1">
      <alignment horizontal="center" vertical="center"/>
      <protection/>
    </xf>
    <xf numFmtId="0" fontId="19" fillId="0" borderId="20" xfId="147" applyFont="1" applyBorder="1" applyAlignment="1">
      <alignment horizontal="center" vertical="center"/>
      <protection/>
    </xf>
    <xf numFmtId="3" fontId="20" fillId="3" borderId="20" xfId="147" applyNumberFormat="1" applyFont="1" applyFill="1" applyBorder="1" applyAlignment="1">
      <alignment horizontal="center" vertical="center"/>
      <protection/>
    </xf>
    <xf numFmtId="3" fontId="34" fillId="3" borderId="20" xfId="147" applyNumberFormat="1" applyFont="1" applyFill="1" applyBorder="1" applyAlignment="1">
      <alignment horizontal="center" vertical="center"/>
      <protection/>
    </xf>
    <xf numFmtId="3" fontId="3" fillId="44" borderId="23" xfId="147" applyNumberFormat="1" applyFont="1" applyFill="1" applyBorder="1" applyAlignment="1">
      <alignment horizontal="center" vertical="center"/>
      <protection/>
    </xf>
    <xf numFmtId="3" fontId="0" fillId="48" borderId="23" xfId="147" applyNumberFormat="1" applyFont="1" applyFill="1" applyBorder="1" applyAlignment="1">
      <alignment horizontal="center" vertical="center"/>
      <protection/>
    </xf>
    <xf numFmtId="3" fontId="0" fillId="0" borderId="20" xfId="147" applyNumberFormat="1" applyFont="1" applyBorder="1" applyAlignment="1">
      <alignment horizontal="center" vertical="center"/>
      <protection/>
    </xf>
    <xf numFmtId="3" fontId="0" fillId="0" borderId="26" xfId="147" applyNumberFormat="1" applyFont="1" applyBorder="1" applyAlignment="1">
      <alignment horizontal="center" vertical="center"/>
      <protection/>
    </xf>
    <xf numFmtId="0" fontId="6" fillId="0" borderId="23" xfId="147" applyFont="1" applyBorder="1" applyAlignment="1">
      <alignment horizontal="center" vertical="center"/>
      <protection/>
    </xf>
    <xf numFmtId="3" fontId="0" fillId="44" borderId="23" xfId="147" applyNumberFormat="1" applyFont="1" applyFill="1" applyBorder="1" applyAlignment="1">
      <alignment horizontal="center" vertical="center"/>
      <protection/>
    </xf>
    <xf numFmtId="3" fontId="0" fillId="47" borderId="20" xfId="147" applyNumberFormat="1" applyFont="1" applyFill="1" applyBorder="1" applyAlignment="1">
      <alignment horizontal="center" vertical="center"/>
      <protection/>
    </xf>
    <xf numFmtId="3" fontId="0" fillId="47" borderId="26" xfId="147" applyNumberFormat="1" applyFont="1" applyFill="1" applyBorder="1" applyAlignment="1">
      <alignment horizontal="center" vertical="center"/>
      <protection/>
    </xf>
    <xf numFmtId="0" fontId="28" fillId="0" borderId="0" xfId="147" applyNumberFormat="1" applyFont="1" applyBorder="1" applyAlignment="1">
      <alignment/>
      <protection/>
    </xf>
    <xf numFmtId="0" fontId="87" fillId="0" borderId="0" xfId="147" applyFont="1">
      <alignment/>
      <protection/>
    </xf>
    <xf numFmtId="0" fontId="16" fillId="0" borderId="0" xfId="147" applyFont="1">
      <alignment/>
      <protection/>
    </xf>
    <xf numFmtId="0" fontId="27" fillId="0" borderId="0" xfId="147" applyFont="1">
      <alignment/>
      <protection/>
    </xf>
    <xf numFmtId="0" fontId="13" fillId="0" borderId="0" xfId="147" applyFont="1">
      <alignment/>
      <protection/>
    </xf>
    <xf numFmtId="49" fontId="13" fillId="0" borderId="0" xfId="147" applyNumberFormat="1" applyFont="1">
      <alignment/>
      <protection/>
    </xf>
    <xf numFmtId="0" fontId="80" fillId="0" borderId="0" xfId="147" applyFont="1">
      <alignment/>
      <protection/>
    </xf>
    <xf numFmtId="49" fontId="18" fillId="0" borderId="0" xfId="147" applyNumberFormat="1" applyFont="1" applyBorder="1" applyAlignment="1">
      <alignment/>
      <protection/>
    </xf>
    <xf numFmtId="49" fontId="26" fillId="0" borderId="0" xfId="147" applyNumberFormat="1" applyFont="1" applyAlignment="1">
      <alignment horizontal="center"/>
      <protection/>
    </xf>
    <xf numFmtId="3" fontId="19" fillId="47" borderId="22" xfId="147" applyNumberFormat="1" applyFont="1" applyFill="1" applyBorder="1" applyAlignment="1">
      <alignment horizontal="center"/>
      <protection/>
    </xf>
    <xf numFmtId="49" fontId="5" fillId="0" borderId="22" xfId="147" applyNumberFormat="1" applyFont="1" applyBorder="1" applyAlignment="1">
      <alignment/>
      <protection/>
    </xf>
    <xf numFmtId="49" fontId="26" fillId="0" borderId="0" xfId="147" applyNumberFormat="1" applyFill="1">
      <alignment/>
      <protection/>
    </xf>
    <xf numFmtId="49" fontId="26" fillId="0" borderId="0" xfId="147" applyNumberFormat="1" applyFill="1" applyAlignment="1">
      <alignment vertical="center" wrapText="1"/>
      <protection/>
    </xf>
    <xf numFmtId="49" fontId="26" fillId="0" borderId="0" xfId="147" applyNumberFormat="1" applyAlignment="1">
      <alignment vertical="center"/>
      <protection/>
    </xf>
    <xf numFmtId="3" fontId="5" fillId="44" borderId="20" xfId="147" applyNumberFormat="1" applyFont="1" applyFill="1" applyBorder="1" applyAlignment="1">
      <alignment horizontal="center" vertical="center"/>
      <protection/>
    </xf>
    <xf numFmtId="3" fontId="26" fillId="0" borderId="20" xfId="147" applyNumberFormat="1" applyFont="1" applyBorder="1" applyAlignment="1">
      <alignment horizontal="center" vertical="center"/>
      <protection/>
    </xf>
    <xf numFmtId="0" fontId="5" fillId="0" borderId="20" xfId="147" applyFont="1" applyBorder="1" applyAlignment="1">
      <alignment horizontal="center" vertical="center"/>
      <protection/>
    </xf>
    <xf numFmtId="3" fontId="5" fillId="0" borderId="20" xfId="147" applyNumberFormat="1" applyFont="1" applyFill="1" applyBorder="1" applyAlignment="1">
      <alignment horizontal="center" vertical="center"/>
      <protection/>
    </xf>
    <xf numFmtId="3" fontId="26" fillId="0" borderId="20" xfId="147" applyNumberFormat="1" applyFont="1" applyFill="1" applyBorder="1" applyAlignment="1">
      <alignment horizontal="center" vertical="center"/>
      <protection/>
    </xf>
    <xf numFmtId="49" fontId="26" fillId="0" borderId="0" xfId="147" applyNumberFormat="1" applyAlignment="1">
      <alignment horizontal="center"/>
      <protection/>
    </xf>
    <xf numFmtId="49" fontId="71" fillId="0" borderId="0" xfId="147" applyNumberFormat="1" applyFont="1" applyAlignment="1">
      <alignment horizontal="left"/>
      <protection/>
    </xf>
    <xf numFmtId="49" fontId="30" fillId="0" borderId="0" xfId="147" applyNumberFormat="1" applyFont="1" applyAlignment="1">
      <alignment/>
      <protection/>
    </xf>
    <xf numFmtId="49" fontId="3" fillId="47" borderId="0" xfId="147" applyNumberFormat="1" applyFont="1" applyFill="1" applyBorder="1" applyAlignment="1">
      <alignment/>
      <protection/>
    </xf>
    <xf numFmtId="49" fontId="3" fillId="0" borderId="0" xfId="147" applyNumberFormat="1" applyFont="1" applyAlignment="1">
      <alignment/>
      <protection/>
    </xf>
    <xf numFmtId="49" fontId="3" fillId="0" borderId="0" xfId="147" applyNumberFormat="1" applyFont="1" applyBorder="1" applyAlignment="1">
      <alignment/>
      <protection/>
    </xf>
    <xf numFmtId="49" fontId="6" fillId="0" borderId="22" xfId="147" applyNumberFormat="1" applyFont="1" applyBorder="1" applyAlignment="1">
      <alignment/>
      <protection/>
    </xf>
    <xf numFmtId="3" fontId="19" fillId="0" borderId="20" xfId="147" applyNumberFormat="1" applyFont="1" applyBorder="1" applyAlignment="1">
      <alignment horizontal="center" vertical="center"/>
      <protection/>
    </xf>
    <xf numFmtId="49" fontId="26" fillId="47" borderId="0" xfId="147" applyNumberFormat="1" applyFont="1" applyFill="1" applyAlignment="1">
      <alignment vertical="center"/>
      <protection/>
    </xf>
    <xf numFmtId="3" fontId="26" fillId="47" borderId="20" xfId="147" applyNumberFormat="1" applyFont="1" applyFill="1" applyBorder="1" applyAlignment="1">
      <alignment horizontal="center" vertical="center"/>
      <protection/>
    </xf>
    <xf numFmtId="3" fontId="90" fillId="0" borderId="20" xfId="147" applyNumberFormat="1" applyFont="1" applyBorder="1" applyAlignment="1">
      <alignment horizontal="center" vertical="center"/>
      <protection/>
    </xf>
    <xf numFmtId="0" fontId="5" fillId="0" borderId="19" xfId="147" applyFont="1" applyFill="1" applyBorder="1" applyAlignment="1">
      <alignment horizontal="center" vertical="center"/>
      <protection/>
    </xf>
    <xf numFmtId="49" fontId="6" fillId="0" borderId="19" xfId="145" applyNumberFormat="1" applyFont="1" applyFill="1" applyBorder="1" applyAlignment="1">
      <alignment horizontal="left" vertical="center"/>
      <protection/>
    </xf>
    <xf numFmtId="3" fontId="5" fillId="0" borderId="19" xfId="147" applyNumberFormat="1" applyFont="1" applyFill="1" applyBorder="1" applyAlignment="1">
      <alignment horizontal="center" vertical="center"/>
      <protection/>
    </xf>
    <xf numFmtId="3" fontId="19" fillId="0" borderId="19" xfId="147" applyNumberFormat="1" applyFont="1" applyFill="1" applyBorder="1" applyAlignment="1">
      <alignment horizontal="center" vertical="center"/>
      <protection/>
    </xf>
    <xf numFmtId="3" fontId="26" fillId="0" borderId="19" xfId="147" applyNumberFormat="1" applyFont="1" applyFill="1" applyBorder="1" applyAlignment="1">
      <alignment vertical="center"/>
      <protection/>
    </xf>
    <xf numFmtId="3" fontId="91" fillId="0" borderId="19" xfId="147" applyNumberFormat="1" applyFont="1" applyFill="1" applyBorder="1" applyAlignment="1">
      <alignment vertical="center"/>
      <protection/>
    </xf>
    <xf numFmtId="49" fontId="30" fillId="0" borderId="0" xfId="147" applyNumberFormat="1" applyFont="1" applyBorder="1" applyAlignment="1">
      <alignment/>
      <protection/>
    </xf>
    <xf numFmtId="49" fontId="28" fillId="0" borderId="0" xfId="147" applyNumberFormat="1" applyFont="1" applyBorder="1" applyAlignment="1">
      <alignment horizontal="center"/>
      <protection/>
    </xf>
    <xf numFmtId="49" fontId="28" fillId="0" borderId="0" xfId="147" applyNumberFormat="1" applyFont="1" applyAlignment="1">
      <alignment/>
      <protection/>
    </xf>
    <xf numFmtId="0" fontId="5" fillId="47" borderId="0" xfId="147" applyFont="1" applyFill="1" applyBorder="1" applyAlignment="1">
      <alignment/>
      <protection/>
    </xf>
    <xf numFmtId="49" fontId="92" fillId="0" borderId="0" xfId="147" applyNumberFormat="1" applyFont="1">
      <alignment/>
      <protection/>
    </xf>
    <xf numFmtId="49" fontId="93" fillId="0" borderId="0" xfId="147" applyNumberFormat="1" applyFont="1">
      <alignment/>
      <protection/>
    </xf>
    <xf numFmtId="49" fontId="94" fillId="0" borderId="0" xfId="147" applyNumberFormat="1" applyFont="1" applyAlignment="1">
      <alignment horizontal="center"/>
      <protection/>
    </xf>
    <xf numFmtId="49" fontId="25" fillId="47" borderId="0" xfId="145" applyNumberFormat="1" applyFont="1" applyFill="1" applyAlignment="1">
      <alignment/>
      <protection/>
    </xf>
    <xf numFmtId="49" fontId="79" fillId="0" borderId="0" xfId="147" applyNumberFormat="1" applyFont="1">
      <alignment/>
      <protection/>
    </xf>
    <xf numFmtId="49" fontId="30" fillId="0" borderId="0" xfId="147" applyNumberFormat="1" applyFont="1" applyBorder="1" applyAlignment="1">
      <alignment wrapText="1"/>
      <protection/>
    </xf>
    <xf numFmtId="49" fontId="82" fillId="0" borderId="0" xfId="147" applyNumberFormat="1" applyFont="1">
      <alignment/>
      <protection/>
    </xf>
    <xf numFmtId="49" fontId="77" fillId="0" borderId="0" xfId="147" applyNumberFormat="1" applyFont="1">
      <alignment/>
      <protection/>
    </xf>
    <xf numFmtId="49" fontId="14" fillId="0" borderId="0" xfId="147" applyNumberFormat="1" applyFont="1" applyFill="1" applyAlignment="1">
      <alignment wrapText="1"/>
      <protection/>
    </xf>
    <xf numFmtId="49" fontId="0" fillId="0" borderId="0" xfId="147" applyNumberFormat="1" applyFont="1" applyFill="1" applyBorder="1" applyAlignment="1">
      <alignment/>
      <protection/>
    </xf>
    <xf numFmtId="49" fontId="3" fillId="0" borderId="0" xfId="147" applyNumberFormat="1" applyFont="1" applyFill="1" applyBorder="1" applyAlignment="1">
      <alignment/>
      <protection/>
    </xf>
    <xf numFmtId="49" fontId="95" fillId="0" borderId="0" xfId="147" applyNumberFormat="1" applyFont="1" applyFill="1">
      <alignment/>
      <protection/>
    </xf>
    <xf numFmtId="49" fontId="26" fillId="0" borderId="0" xfId="147" applyNumberFormat="1" applyFont="1" applyFill="1" applyAlignment="1">
      <alignment horizontal="center"/>
      <protection/>
    </xf>
    <xf numFmtId="49" fontId="19" fillId="0" borderId="0" xfId="147" applyNumberFormat="1" applyFont="1" applyFill="1" applyBorder="1" applyAlignment="1">
      <alignment/>
      <protection/>
    </xf>
    <xf numFmtId="49" fontId="6" fillId="0" borderId="0" xfId="147" applyNumberFormat="1" applyFont="1" applyFill="1" applyBorder="1" applyAlignment="1">
      <alignment/>
      <protection/>
    </xf>
    <xf numFmtId="49" fontId="81" fillId="0" borderId="0" xfId="147" applyNumberFormat="1" applyFont="1" applyFill="1">
      <alignment/>
      <protection/>
    </xf>
    <xf numFmtId="49" fontId="81" fillId="0" borderId="0" xfId="147" applyNumberFormat="1" applyFont="1" applyFill="1" applyAlignment="1">
      <alignment/>
      <protection/>
    </xf>
    <xf numFmtId="49" fontId="19" fillId="0" borderId="27" xfId="147" applyNumberFormat="1" applyFont="1" applyFill="1" applyBorder="1" applyAlignment="1">
      <alignment horizontal="center" vertical="center"/>
      <protection/>
    </xf>
    <xf numFmtId="3" fontId="6" fillId="44" borderId="27" xfId="147" applyNumberFormat="1" applyFont="1" applyFill="1" applyBorder="1" applyAlignment="1">
      <alignment horizontal="center" vertical="center"/>
      <protection/>
    </xf>
    <xf numFmtId="3" fontId="6" fillId="44" borderId="23" xfId="147" applyNumberFormat="1" applyFont="1" applyFill="1" applyBorder="1" applyAlignment="1">
      <alignment horizontal="center" vertical="center"/>
      <protection/>
    </xf>
    <xf numFmtId="49" fontId="3" fillId="0" borderId="0" xfId="147" applyNumberFormat="1" applyFont="1" applyAlignment="1">
      <alignment horizontal="center"/>
      <protection/>
    </xf>
    <xf numFmtId="49" fontId="25" fillId="0" borderId="0" xfId="147" applyNumberFormat="1" applyFont="1">
      <alignment/>
      <protection/>
    </xf>
    <xf numFmtId="49" fontId="3" fillId="0" borderId="0" xfId="147" applyNumberFormat="1" applyFont="1">
      <alignment/>
      <protection/>
    </xf>
    <xf numFmtId="49" fontId="28" fillId="0" borderId="0" xfId="147" applyNumberFormat="1" applyFont="1">
      <alignment/>
      <protection/>
    </xf>
    <xf numFmtId="3" fontId="3" fillId="47" borderId="0" xfId="147" applyNumberFormat="1" applyFont="1" applyFill="1" applyBorder="1" applyAlignment="1">
      <alignment/>
      <protection/>
    </xf>
    <xf numFmtId="0" fontId="3" fillId="0" borderId="0" xfId="147" applyFont="1">
      <alignment/>
      <protection/>
    </xf>
    <xf numFmtId="0" fontId="4" fillId="0" borderId="0" xfId="147" applyFont="1" applyBorder="1" applyAlignment="1">
      <alignment horizontal="left"/>
      <protection/>
    </xf>
    <xf numFmtId="3" fontId="0" fillId="0" borderId="0" xfId="147" applyNumberFormat="1" applyFont="1" applyAlignment="1">
      <alignment horizontal="left"/>
      <protection/>
    </xf>
    <xf numFmtId="0" fontId="13" fillId="0" borderId="0" xfId="147" applyFont="1" applyBorder="1" applyAlignment="1">
      <alignment/>
      <protection/>
    </xf>
    <xf numFmtId="0" fontId="7" fillId="0" borderId="20" xfId="147" applyFont="1" applyFill="1" applyBorder="1" applyAlignment="1">
      <alignment horizontal="center" vertical="center" wrapText="1"/>
      <protection/>
    </xf>
    <xf numFmtId="0" fontId="3" fillId="0" borderId="0" xfId="147" applyFont="1" applyFill="1" applyBorder="1">
      <alignment/>
      <protection/>
    </xf>
    <xf numFmtId="0" fontId="3" fillId="0" borderId="0" xfId="147" applyFont="1" applyFill="1">
      <alignment/>
      <protection/>
    </xf>
    <xf numFmtId="3" fontId="18" fillId="0" borderId="20" xfId="147" applyNumberFormat="1" applyFont="1" applyBorder="1" applyAlignment="1">
      <alignment horizontal="center" vertical="center"/>
      <protection/>
    </xf>
    <xf numFmtId="0" fontId="0" fillId="0" borderId="0" xfId="147" applyFont="1" applyAlignment="1">
      <alignment horizontal="center" vertical="center"/>
      <protection/>
    </xf>
    <xf numFmtId="3" fontId="4" fillId="44" borderId="20" xfId="147" applyNumberFormat="1" applyFont="1" applyFill="1" applyBorder="1" applyAlignment="1">
      <alignment horizontal="center" vertical="center"/>
      <protection/>
    </xf>
    <xf numFmtId="0" fontId="3" fillId="0" borderId="0" xfId="147" applyFont="1" applyAlignment="1">
      <alignment vertical="center"/>
      <protection/>
    </xf>
    <xf numFmtId="9" fontId="3" fillId="0" borderId="0" xfId="154" applyFont="1" applyAlignment="1">
      <alignment vertical="center"/>
    </xf>
    <xf numFmtId="0" fontId="3" fillId="0" borderId="0" xfId="147" applyFont="1" applyAlignment="1">
      <alignment horizontal="center"/>
      <protection/>
    </xf>
    <xf numFmtId="0" fontId="25" fillId="0" borderId="0" xfId="147" applyFont="1">
      <alignment/>
      <protection/>
    </xf>
    <xf numFmtId="0" fontId="71" fillId="0" borderId="0" xfId="147" applyFont="1" applyAlignment="1">
      <alignment horizontal="center"/>
      <protection/>
    </xf>
    <xf numFmtId="49" fontId="51" fillId="0" borderId="0" xfId="147" applyNumberFormat="1" applyFont="1">
      <alignment/>
      <protection/>
    </xf>
    <xf numFmtId="49" fontId="96" fillId="0" borderId="0" xfId="147" applyNumberFormat="1" applyFont="1" applyBorder="1" applyAlignment="1">
      <alignment wrapText="1"/>
      <protection/>
    </xf>
    <xf numFmtId="0" fontId="30" fillId="0" borderId="0" xfId="147"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43"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43"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43"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43"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143"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143" applyNumberFormat="1" applyFont="1" applyFill="1" applyBorder="1" applyAlignment="1" applyProtection="1">
      <alignment horizontal="center" vertical="center"/>
      <protection/>
    </xf>
    <xf numFmtId="10" fontId="28" fillId="0" borderId="20" xfId="135" applyNumberFormat="1" applyFont="1" applyFill="1" applyBorder="1" applyAlignment="1">
      <alignment horizontal="center" vertical="center"/>
      <protection/>
    </xf>
    <xf numFmtId="10" fontId="51" fillId="0" borderId="20" xfId="135"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135" applyNumberFormat="1" applyFont="1" applyFill="1" applyBorder="1" applyAlignment="1">
      <alignment horizontal="center" vertical="center"/>
      <protection/>
    </xf>
    <xf numFmtId="3" fontId="56" fillId="47" borderId="20" xfId="143"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143" applyNumberFormat="1" applyFont="1" applyFill="1" applyBorder="1" applyAlignment="1" applyProtection="1">
      <alignment horizontal="center" vertical="center"/>
      <protection/>
    </xf>
    <xf numFmtId="10" fontId="56" fillId="0" borderId="36" xfId="135"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43" applyNumberFormat="1" applyFont="1" applyFill="1" applyBorder="1" applyAlignment="1" applyProtection="1">
      <alignment horizontal="center" vertical="center"/>
      <protection/>
    </xf>
    <xf numFmtId="3" fontId="4" fillId="47" borderId="37" xfId="143"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18"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158" fillId="49" borderId="20" xfId="0" applyFont="1" applyFill="1" applyBorder="1" applyAlignment="1">
      <alignment/>
    </xf>
    <xf numFmtId="0" fontId="0" fillId="49" borderId="38" xfId="0" applyFont="1" applyFill="1" applyBorder="1" applyAlignment="1">
      <alignment/>
    </xf>
    <xf numFmtId="49" fontId="0" fillId="50" borderId="0" xfId="0" applyNumberFormat="1" applyFont="1" applyFill="1" applyAlignment="1">
      <alignment/>
    </xf>
    <xf numFmtId="49" fontId="0" fillId="50" borderId="0" xfId="0" applyNumberFormat="1" applyFont="1" applyFill="1" applyAlignment="1">
      <alignment/>
    </xf>
    <xf numFmtId="49" fontId="8" fillId="50" borderId="0" xfId="0" applyNumberFormat="1" applyFont="1" applyFill="1" applyAlignment="1">
      <alignment/>
    </xf>
    <xf numFmtId="0" fontId="0" fillId="50" borderId="0" xfId="0" applyNumberFormat="1" applyFont="1" applyFill="1" applyAlignment="1">
      <alignment/>
    </xf>
    <xf numFmtId="49" fontId="13" fillId="0" borderId="0" xfId="0" applyNumberFormat="1" applyFont="1" applyFill="1" applyAlignment="1">
      <alignment/>
    </xf>
    <xf numFmtId="49" fontId="28" fillId="0" borderId="0" xfId="0" applyNumberFormat="1" applyFont="1" applyFill="1" applyAlignment="1">
      <alignment/>
    </xf>
    <xf numFmtId="0" fontId="25" fillId="0" borderId="0" xfId="0" applyNumberFormat="1" applyFont="1" applyFill="1" applyAlignment="1">
      <alignment/>
    </xf>
    <xf numFmtId="49" fontId="101" fillId="0" borderId="0" xfId="0" applyNumberFormat="1" applyFont="1" applyFill="1" applyBorder="1" applyAlignment="1">
      <alignment/>
    </xf>
    <xf numFmtId="0" fontId="25" fillId="0" borderId="0" xfId="0" applyNumberFormat="1" applyFont="1" applyFill="1" applyBorder="1" applyAlignment="1">
      <alignment horizontal="center" wrapText="1"/>
    </xf>
    <xf numFmtId="0" fontId="25" fillId="0" borderId="0" xfId="0" applyNumberFormat="1" applyFont="1" applyFill="1" applyBorder="1" applyAlignment="1">
      <alignment/>
    </xf>
    <xf numFmtId="49" fontId="102" fillId="0" borderId="0" xfId="0" applyNumberFormat="1" applyFont="1" applyFill="1" applyBorder="1" applyAlignment="1">
      <alignment/>
    </xf>
    <xf numFmtId="49" fontId="4" fillId="0" borderId="0" xfId="0" applyNumberFormat="1" applyFont="1" applyFill="1" applyBorder="1" applyAlignment="1">
      <alignment/>
    </xf>
    <xf numFmtId="49" fontId="13" fillId="0" borderId="0" xfId="0" applyNumberFormat="1" applyFont="1" applyFill="1" applyBorder="1" applyAlignment="1">
      <alignment/>
    </xf>
    <xf numFmtId="49" fontId="13" fillId="0" borderId="0" xfId="0" applyNumberFormat="1" applyFont="1" applyFill="1" applyBorder="1" applyAlignment="1">
      <alignment horizontal="center"/>
    </xf>
    <xf numFmtId="49" fontId="4" fillId="0" borderId="0" xfId="0" applyNumberFormat="1" applyFont="1" applyFill="1" applyAlignment="1">
      <alignment horizontal="center"/>
    </xf>
    <xf numFmtId="49" fontId="4" fillId="0" borderId="0" xfId="0" applyNumberFormat="1" applyFont="1" applyFill="1" applyAlignment="1">
      <alignment/>
    </xf>
    <xf numFmtId="0" fontId="4" fillId="0" borderId="0" xfId="0" applyNumberFormat="1" applyFont="1" applyFill="1" applyAlignment="1">
      <alignment wrapText="1"/>
    </xf>
    <xf numFmtId="0" fontId="0" fillId="0" borderId="0" xfId="0" applyNumberFormat="1" applyFont="1" applyFill="1" applyAlignment="1">
      <alignment/>
    </xf>
    <xf numFmtId="0" fontId="7" fillId="0" borderId="0" xfId="0" applyNumberFormat="1" applyFont="1" applyFill="1" applyAlignment="1">
      <alignment/>
    </xf>
    <xf numFmtId="49" fontId="2" fillId="0" borderId="0" xfId="0" applyNumberFormat="1" applyFont="1" applyFill="1" applyBorder="1" applyAlignment="1">
      <alignment/>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15" fillId="0" borderId="0" xfId="0" applyNumberFormat="1" applyFont="1" applyFill="1" applyAlignment="1">
      <alignment/>
    </xf>
    <xf numFmtId="49" fontId="0" fillId="0" borderId="0" xfId="0" applyNumberFormat="1" applyFill="1" applyBorder="1" applyAlignment="1">
      <alignment/>
    </xf>
    <xf numFmtId="0" fontId="5" fillId="0" borderId="0" xfId="144" applyNumberFormat="1" applyFont="1" applyFill="1" applyBorder="1" applyAlignment="1" applyProtection="1">
      <alignment horizontal="center" vertical="center"/>
      <protection/>
    </xf>
    <xf numFmtId="49" fontId="4" fillId="50" borderId="0" xfId="0" applyNumberFormat="1" applyFont="1" applyFill="1" applyAlignment="1">
      <alignment wrapText="1"/>
    </xf>
    <xf numFmtId="49" fontId="4" fillId="50" borderId="0" xfId="0" applyNumberFormat="1" applyFont="1" applyFill="1" applyAlignment="1">
      <alignment/>
    </xf>
    <xf numFmtId="49" fontId="7" fillId="50" borderId="0" xfId="0" applyNumberFormat="1" applyFont="1" applyFill="1" applyAlignment="1">
      <alignment/>
    </xf>
    <xf numFmtId="49" fontId="14" fillId="50" borderId="0" xfId="0" applyNumberFormat="1" applyFont="1" applyFill="1" applyBorder="1" applyAlignment="1">
      <alignment horizontal="center" wrapText="1"/>
    </xf>
    <xf numFmtId="49" fontId="3" fillId="50" borderId="0" xfId="0" applyNumberFormat="1" applyFont="1" applyFill="1" applyBorder="1" applyAlignment="1">
      <alignment/>
    </xf>
    <xf numFmtId="49" fontId="15" fillId="50" borderId="0" xfId="0" applyNumberFormat="1" applyFont="1" applyFill="1" applyBorder="1" applyAlignment="1">
      <alignment horizontal="center" wrapText="1"/>
    </xf>
    <xf numFmtId="49" fontId="15" fillId="50" borderId="19" xfId="0" applyNumberFormat="1" applyFont="1" applyFill="1" applyBorder="1" applyAlignment="1">
      <alignment wrapText="1"/>
    </xf>
    <xf numFmtId="194" fontId="29" fillId="0" borderId="0" xfId="0" applyNumberFormat="1" applyFont="1" applyBorder="1" applyAlignment="1">
      <alignment horizontal="center" vertical="center"/>
    </xf>
    <xf numFmtId="210" fontId="159" fillId="47" borderId="0" xfId="0" applyNumberFormat="1" applyFont="1" applyFill="1" applyBorder="1" applyAlignment="1">
      <alignment horizontal="center" vertical="center"/>
    </xf>
    <xf numFmtId="49" fontId="160" fillId="50" borderId="0" xfId="0" applyNumberFormat="1" applyFont="1" applyFill="1" applyBorder="1" applyAlignment="1" applyProtection="1">
      <alignment horizontal="center" vertical="center"/>
      <protection/>
    </xf>
    <xf numFmtId="49" fontId="160" fillId="50" borderId="20" xfId="0" applyNumberFormat="1" applyFont="1" applyFill="1" applyBorder="1" applyAlignment="1" applyProtection="1">
      <alignment horizontal="center" vertical="center"/>
      <protection/>
    </xf>
    <xf numFmtId="49" fontId="3" fillId="50" borderId="0" xfId="0" applyNumberFormat="1" applyFont="1" applyFill="1" applyAlignment="1">
      <alignment/>
    </xf>
    <xf numFmtId="49" fontId="0" fillId="50" borderId="0" xfId="0" applyNumberFormat="1" applyFont="1" applyFill="1" applyAlignment="1">
      <alignment horizontal="center"/>
    </xf>
    <xf numFmtId="194" fontId="158" fillId="50" borderId="0" xfId="0" applyNumberFormat="1" applyFont="1" applyFill="1" applyAlignment="1">
      <alignment/>
    </xf>
    <xf numFmtId="49" fontId="103" fillId="50" borderId="20" xfId="0" applyNumberFormat="1" applyFont="1" applyFill="1" applyBorder="1" applyAlignment="1" applyProtection="1">
      <alignment vertical="center"/>
      <protection/>
    </xf>
    <xf numFmtId="49" fontId="103" fillId="50" borderId="20" xfId="0" applyNumberFormat="1" applyFont="1" applyFill="1" applyBorder="1" applyAlignment="1" applyProtection="1">
      <alignment horizontal="center" vertical="center"/>
      <protection/>
    </xf>
    <xf numFmtId="0" fontId="14" fillId="50" borderId="0" xfId="0" applyNumberFormat="1" applyFont="1" applyFill="1" applyBorder="1" applyAlignment="1">
      <alignment horizontal="center" wrapText="1"/>
    </xf>
    <xf numFmtId="0" fontId="0" fillId="50" borderId="0" xfId="0" applyNumberFormat="1" applyFont="1" applyFill="1" applyAlignment="1">
      <alignment/>
    </xf>
    <xf numFmtId="0" fontId="4" fillId="50" borderId="0" xfId="0" applyNumberFormat="1" applyFont="1" applyFill="1" applyAlignment="1">
      <alignment wrapText="1"/>
    </xf>
    <xf numFmtId="49" fontId="5" fillId="50" borderId="20" xfId="0" applyNumberFormat="1" applyFont="1" applyFill="1" applyBorder="1" applyAlignment="1" applyProtection="1">
      <alignment vertical="center"/>
      <protection/>
    </xf>
    <xf numFmtId="43" fontId="0" fillId="0" borderId="0" xfId="0" applyNumberFormat="1" applyAlignment="1">
      <alignment/>
    </xf>
    <xf numFmtId="3" fontId="161" fillId="0" borderId="0" xfId="0" applyNumberFormat="1" applyFont="1" applyFill="1" applyAlignment="1">
      <alignment wrapText="1"/>
    </xf>
    <xf numFmtId="0" fontId="161" fillId="0" borderId="0" xfId="0" applyNumberFormat="1" applyFont="1" applyFill="1" applyAlignment="1">
      <alignment/>
    </xf>
    <xf numFmtId="3" fontId="161" fillId="0" borderId="0" xfId="0" applyNumberFormat="1" applyFont="1" applyFill="1" applyAlignment="1">
      <alignment/>
    </xf>
    <xf numFmtId="0" fontId="162" fillId="0" borderId="0" xfId="0" applyNumberFormat="1" applyFont="1" applyFill="1" applyAlignment="1">
      <alignment horizontal="center"/>
    </xf>
    <xf numFmtId="0" fontId="100" fillId="0" borderId="0" xfId="0" applyNumberFormat="1" applyFont="1" applyFill="1" applyAlignment="1">
      <alignment/>
    </xf>
    <xf numFmtId="0" fontId="163" fillId="0" borderId="0" xfId="0" applyNumberFormat="1" applyFont="1" applyFill="1" applyAlignment="1">
      <alignment horizontal="center"/>
    </xf>
    <xf numFmtId="3" fontId="28" fillId="0" borderId="0" xfId="0" applyNumberFormat="1" applyFont="1" applyFill="1" applyBorder="1" applyAlignment="1">
      <alignment horizontal="center" wrapText="1"/>
    </xf>
    <xf numFmtId="3" fontId="0" fillId="0" borderId="0" xfId="0" applyNumberFormat="1" applyFont="1" applyFill="1" applyAlignment="1">
      <alignment/>
    </xf>
    <xf numFmtId="0" fontId="7" fillId="0" borderId="0" xfId="0" applyNumberFormat="1" applyFont="1" applyFill="1" applyBorder="1" applyAlignment="1">
      <alignment horizontal="left" wrapText="1"/>
    </xf>
    <xf numFmtId="0" fontId="25" fillId="0" borderId="0" xfId="0" applyNumberFormat="1" applyFont="1" applyFill="1" applyAlignment="1">
      <alignment horizontal="center"/>
    </xf>
    <xf numFmtId="0" fontId="25"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49" fontId="104" fillId="0" borderId="20" xfId="0" applyNumberFormat="1" applyFont="1" applyFill="1" applyBorder="1" applyAlignment="1" applyProtection="1">
      <alignment horizontal="center" vertical="center" wrapText="1"/>
      <protection/>
    </xf>
    <xf numFmtId="49" fontId="104" fillId="0" borderId="20" xfId="0" applyNumberFormat="1" applyFont="1" applyFill="1" applyBorder="1" applyAlignment="1">
      <alignment horizontal="center" vertical="center" wrapText="1"/>
    </xf>
    <xf numFmtId="49" fontId="106" fillId="0" borderId="20" xfId="0" applyNumberFormat="1" applyFont="1" applyFill="1" applyBorder="1" applyAlignment="1" applyProtection="1">
      <alignment horizontal="center" vertical="center"/>
      <protection/>
    </xf>
    <xf numFmtId="49" fontId="106" fillId="0" borderId="26" xfId="0" applyNumberFormat="1" applyFont="1" applyFill="1" applyBorder="1" applyAlignment="1" applyProtection="1">
      <alignment horizontal="center" vertical="center"/>
      <protection/>
    </xf>
    <xf numFmtId="49" fontId="164" fillId="50" borderId="20" xfId="0" applyNumberFormat="1" applyFont="1" applyFill="1" applyBorder="1" applyAlignment="1" applyProtection="1">
      <alignment horizontal="center" vertical="center"/>
      <protection/>
    </xf>
    <xf numFmtId="49" fontId="164" fillId="50" borderId="20" xfId="0" applyNumberFormat="1" applyFont="1" applyFill="1" applyBorder="1" applyAlignment="1" applyProtection="1">
      <alignment vertical="center"/>
      <protection/>
    </xf>
    <xf numFmtId="194" fontId="103" fillId="50" borderId="20" xfId="0" applyNumberFormat="1" applyFont="1" applyFill="1" applyBorder="1" applyAlignment="1" applyProtection="1">
      <alignment horizontal="right" vertical="center"/>
      <protection/>
    </xf>
    <xf numFmtId="194" fontId="164" fillId="50" borderId="20" xfId="0" applyNumberFormat="1" applyFont="1" applyFill="1" applyBorder="1" applyAlignment="1">
      <alignment horizontal="right"/>
    </xf>
    <xf numFmtId="210" fontId="103" fillId="50" borderId="20" xfId="0" applyNumberFormat="1" applyFont="1" applyFill="1" applyBorder="1" applyAlignment="1">
      <alignment horizontal="right" vertical="center"/>
    </xf>
    <xf numFmtId="194" fontId="164" fillId="50" borderId="20" xfId="0" applyNumberFormat="1" applyFont="1" applyFill="1" applyBorder="1" applyAlignment="1">
      <alignment horizontal="right" vertical="center"/>
    </xf>
    <xf numFmtId="49" fontId="103" fillId="50" borderId="20" xfId="138" applyNumberFormat="1" applyFont="1" applyFill="1" applyBorder="1" applyAlignment="1" applyProtection="1">
      <alignment vertical="center"/>
      <protection/>
    </xf>
    <xf numFmtId="0" fontId="103" fillId="50" borderId="20" xfId="138" applyFont="1" applyFill="1" applyBorder="1" applyAlignment="1">
      <alignment horizontal="left" vertical="center"/>
      <protection/>
    </xf>
    <xf numFmtId="41" fontId="103" fillId="47" borderId="20" xfId="0" applyNumberFormat="1" applyFont="1" applyFill="1" applyBorder="1" applyAlignment="1" applyProtection="1">
      <alignment horizontal="center" vertical="center"/>
      <protection/>
    </xf>
    <xf numFmtId="49" fontId="100" fillId="0" borderId="20" xfId="0" applyNumberFormat="1" applyFont="1" applyFill="1" applyBorder="1" applyAlignment="1" applyProtection="1">
      <alignment horizontal="center" vertical="center" wrapText="1"/>
      <protection/>
    </xf>
    <xf numFmtId="49" fontId="100" fillId="0" borderId="20" xfId="0" applyNumberFormat="1" applyFont="1" applyFill="1" applyBorder="1" applyAlignment="1">
      <alignment horizontal="center" vertical="center" wrapText="1"/>
    </xf>
    <xf numFmtId="49" fontId="109" fillId="0" borderId="21" xfId="0" applyNumberFormat="1" applyFont="1" applyFill="1" applyBorder="1" applyAlignment="1" applyProtection="1">
      <alignment horizontal="center" vertical="center"/>
      <protection/>
    </xf>
    <xf numFmtId="210" fontId="104" fillId="50" borderId="20" xfId="0" applyNumberFormat="1" applyFont="1" applyFill="1" applyBorder="1" applyAlignment="1">
      <alignment horizontal="center" vertical="center"/>
    </xf>
    <xf numFmtId="194" fontId="104" fillId="50" borderId="20" xfId="0" applyNumberFormat="1" applyFont="1" applyFill="1" applyBorder="1" applyAlignment="1" applyProtection="1">
      <alignment horizontal="center" vertical="center"/>
      <protection/>
    </xf>
    <xf numFmtId="49" fontId="165" fillId="50" borderId="20" xfId="0" applyNumberFormat="1" applyFont="1" applyFill="1" applyBorder="1" applyAlignment="1" applyProtection="1">
      <alignment horizontal="center" vertical="center"/>
      <protection/>
    </xf>
    <xf numFmtId="49" fontId="110" fillId="50" borderId="20" xfId="0" applyNumberFormat="1" applyFont="1" applyFill="1" applyBorder="1" applyAlignment="1" applyProtection="1">
      <alignment horizontal="center" vertical="center"/>
      <protection/>
    </xf>
    <xf numFmtId="49" fontId="110" fillId="50" borderId="20" xfId="0" applyNumberFormat="1" applyFont="1" applyFill="1" applyBorder="1" applyAlignment="1" applyProtection="1">
      <alignment vertical="center"/>
      <protection/>
    </xf>
    <xf numFmtId="49" fontId="104" fillId="50" borderId="20" xfId="0" applyNumberFormat="1" applyFont="1" applyFill="1" applyBorder="1" applyAlignment="1" applyProtection="1">
      <alignment horizontal="center" vertical="center"/>
      <protection/>
    </xf>
    <xf numFmtId="49" fontId="104" fillId="50" borderId="20" xfId="0" applyNumberFormat="1" applyFont="1" applyFill="1" applyBorder="1" applyAlignment="1" applyProtection="1">
      <alignment vertical="center"/>
      <protection/>
    </xf>
    <xf numFmtId="49" fontId="104" fillId="47" borderId="20" xfId="0" applyNumberFormat="1" applyFont="1" applyFill="1" applyBorder="1" applyAlignment="1">
      <alignment/>
    </xf>
    <xf numFmtId="49" fontId="166" fillId="50" borderId="20" xfId="0" applyNumberFormat="1" applyFont="1" applyFill="1" applyBorder="1" applyAlignment="1" applyProtection="1">
      <alignment horizontal="center" vertical="center"/>
      <protection/>
    </xf>
    <xf numFmtId="49" fontId="166" fillId="47" borderId="20" xfId="0" applyNumberFormat="1" applyFont="1" applyFill="1" applyBorder="1" applyAlignment="1" applyProtection="1">
      <alignment horizontal="center" vertical="center"/>
      <protection/>
    </xf>
    <xf numFmtId="49" fontId="166" fillId="50" borderId="20" xfId="0" applyNumberFormat="1" applyFont="1" applyFill="1" applyBorder="1" applyAlignment="1" applyProtection="1">
      <alignment vertical="center"/>
      <protection/>
    </xf>
    <xf numFmtId="49" fontId="104" fillId="47" borderId="0" xfId="0" applyNumberFormat="1" applyFont="1" applyFill="1" applyAlignment="1">
      <alignment/>
    </xf>
    <xf numFmtId="3" fontId="5" fillId="47" borderId="20" xfId="0" applyNumberFormat="1" applyFont="1" applyFill="1" applyBorder="1" applyAlignment="1">
      <alignment horizontal="center"/>
    </xf>
    <xf numFmtId="194" fontId="28" fillId="0" borderId="0" xfId="0" applyNumberFormat="1" applyFont="1" applyFill="1" applyBorder="1" applyAlignment="1">
      <alignment horizontal="center" wrapText="1"/>
    </xf>
    <xf numFmtId="3" fontId="103" fillId="0" borderId="0" xfId="0" applyNumberFormat="1" applyFont="1" applyFill="1" applyBorder="1" applyAlignment="1">
      <alignment horizontal="center" wrapText="1"/>
    </xf>
    <xf numFmtId="3" fontId="8" fillId="0" borderId="0" xfId="0" applyNumberFormat="1" applyFont="1" applyFill="1" applyAlignment="1">
      <alignment/>
    </xf>
    <xf numFmtId="194" fontId="8" fillId="0" borderId="0" xfId="0" applyNumberFormat="1" applyFont="1" applyFill="1" applyBorder="1" applyAlignment="1">
      <alignment horizontal="center" wrapText="1"/>
    </xf>
    <xf numFmtId="3" fontId="103" fillId="0" borderId="0" xfId="0" applyNumberFormat="1" applyFont="1" applyFill="1" applyAlignment="1">
      <alignment/>
    </xf>
    <xf numFmtId="49" fontId="162" fillId="50" borderId="0" xfId="0" applyNumberFormat="1" applyFont="1" applyFill="1" applyAlignment="1">
      <alignment/>
    </xf>
    <xf numFmtId="49" fontId="18" fillId="0" borderId="0" xfId="0" applyNumberFormat="1" applyFont="1" applyFill="1" applyBorder="1" applyAlignment="1">
      <alignment horizontal="center"/>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25" fillId="0" borderId="0" xfId="0" applyNumberFormat="1" applyFont="1" applyFill="1" applyBorder="1" applyAlignment="1">
      <alignment horizontal="center"/>
    </xf>
    <xf numFmtId="49" fontId="103" fillId="50" borderId="20" xfId="0" applyNumberFormat="1" applyFont="1" applyFill="1" applyBorder="1" applyAlignment="1">
      <alignment vertical="center"/>
    </xf>
    <xf numFmtId="0" fontId="163" fillId="0" borderId="0" xfId="0" applyNumberFormat="1" applyFont="1" applyFill="1" applyAlignment="1">
      <alignment horizontal="center"/>
    </xf>
    <xf numFmtId="194" fontId="164" fillId="50" borderId="20" xfId="0" applyNumberFormat="1" applyFont="1" applyFill="1" applyBorder="1" applyAlignment="1" applyProtection="1">
      <alignment horizontal="right" vertical="center"/>
      <protection/>
    </xf>
    <xf numFmtId="194" fontId="103" fillId="50" borderId="20" xfId="0" applyNumberFormat="1" applyFont="1" applyFill="1" applyBorder="1" applyAlignment="1" applyProtection="1">
      <alignment horizontal="center" vertical="center"/>
      <protection/>
    </xf>
    <xf numFmtId="210" fontId="103" fillId="50" borderId="20" xfId="0" applyNumberFormat="1" applyFont="1" applyFill="1" applyBorder="1" applyAlignment="1">
      <alignment horizontal="center" vertical="center"/>
    </xf>
    <xf numFmtId="49" fontId="107" fillId="47" borderId="20" xfId="138" applyNumberFormat="1" applyFont="1" applyFill="1" applyBorder="1" applyAlignment="1" applyProtection="1">
      <alignment vertical="center"/>
      <protection/>
    </xf>
    <xf numFmtId="0" fontId="107" fillId="47" borderId="20" xfId="138" applyFont="1" applyFill="1" applyBorder="1" applyAlignment="1">
      <alignment horizontal="left" vertical="center"/>
      <protection/>
    </xf>
    <xf numFmtId="49" fontId="107" fillId="47" borderId="20" xfId="138" applyNumberFormat="1" applyFont="1" applyFill="1" applyBorder="1">
      <alignment/>
      <protection/>
    </xf>
    <xf numFmtId="194" fontId="107" fillId="47" borderId="20" xfId="0" applyNumberFormat="1" applyFont="1" applyFill="1" applyBorder="1" applyAlignment="1" applyProtection="1">
      <alignment horizontal="right" vertical="center"/>
      <protection/>
    </xf>
    <xf numFmtId="49" fontId="103" fillId="0" borderId="20" xfId="144" applyNumberFormat="1" applyFont="1" applyFill="1" applyBorder="1" applyAlignment="1" applyProtection="1">
      <alignment vertical="center" wrapText="1"/>
      <protection locked="0"/>
    </xf>
    <xf numFmtId="49" fontId="103" fillId="0" borderId="20" xfId="144" applyNumberFormat="1" applyFont="1" applyFill="1" applyBorder="1" applyAlignment="1" applyProtection="1">
      <alignment vertical="center"/>
      <protection locked="0"/>
    </xf>
    <xf numFmtId="49" fontId="103" fillId="0" borderId="20" xfId="0" applyNumberFormat="1" applyFont="1" applyFill="1" applyBorder="1" applyAlignment="1">
      <alignment/>
    </xf>
    <xf numFmtId="49" fontId="103" fillId="50" borderId="20" xfId="0" applyNumberFormat="1" applyFont="1" applyFill="1" applyBorder="1" applyAlignment="1">
      <alignment/>
    </xf>
    <xf numFmtId="49" fontId="5" fillId="0" borderId="20" xfId="0" applyNumberFormat="1" applyFont="1" applyFill="1" applyBorder="1" applyAlignment="1">
      <alignment/>
    </xf>
    <xf numFmtId="1" fontId="5" fillId="47" borderId="20" xfId="0" applyNumberFormat="1" applyFont="1" applyFill="1" applyBorder="1" applyAlignment="1" applyProtection="1">
      <alignment horizontal="center" vertical="center"/>
      <protection/>
    </xf>
    <xf numFmtId="194" fontId="162" fillId="50" borderId="20" xfId="0" applyNumberFormat="1" applyFont="1" applyFill="1" applyBorder="1" applyAlignment="1" applyProtection="1">
      <alignment horizontal="right" vertical="center"/>
      <protection/>
    </xf>
    <xf numFmtId="194" fontId="162" fillId="50" borderId="20" xfId="0" applyNumberFormat="1" applyFont="1" applyFill="1" applyBorder="1" applyAlignment="1">
      <alignment horizontal="right" vertical="center"/>
    </xf>
    <xf numFmtId="210" fontId="162" fillId="50" borderId="20" xfId="0" applyNumberFormat="1" applyFont="1" applyFill="1" applyBorder="1" applyAlignment="1">
      <alignment horizontal="right" vertical="center"/>
    </xf>
    <xf numFmtId="10" fontId="5" fillId="0" borderId="20" xfId="157" applyNumberFormat="1" applyFont="1" applyFill="1" applyBorder="1" applyAlignment="1">
      <alignment/>
    </xf>
    <xf numFmtId="194" fontId="5" fillId="50" borderId="20" xfId="0" applyNumberFormat="1" applyFont="1" applyFill="1" applyBorder="1" applyAlignment="1" applyProtection="1">
      <alignment horizontal="right" vertical="center"/>
      <protection/>
    </xf>
    <xf numFmtId="210" fontId="5" fillId="50" borderId="20" xfId="0" applyNumberFormat="1" applyFont="1" applyFill="1" applyBorder="1" applyAlignment="1">
      <alignment horizontal="right" vertical="center"/>
    </xf>
    <xf numFmtId="10" fontId="103" fillId="0" borderId="20" xfId="157" applyNumberFormat="1" applyFont="1" applyFill="1" applyBorder="1" applyAlignment="1">
      <alignment/>
    </xf>
    <xf numFmtId="3" fontId="5" fillId="47" borderId="20" xfId="0" applyNumberFormat="1" applyFont="1" applyFill="1" applyBorder="1" applyAlignment="1" applyProtection="1">
      <alignment horizontal="center" vertical="center"/>
      <protection/>
    </xf>
    <xf numFmtId="3" fontId="5" fillId="47" borderId="20" xfId="157" applyNumberFormat="1" applyFont="1" applyFill="1" applyBorder="1" applyAlignment="1" applyProtection="1">
      <alignment horizontal="center" vertical="center"/>
      <protection/>
    </xf>
    <xf numFmtId="3" fontId="5" fillId="47" borderId="20" xfId="0" applyNumberFormat="1" applyFont="1" applyFill="1" applyBorder="1" applyAlignment="1">
      <alignment horizontal="center" vertical="center"/>
    </xf>
    <xf numFmtId="49" fontId="5" fillId="0" borderId="20" xfId="0" applyNumberFormat="1" applyFont="1" applyFill="1" applyBorder="1" applyAlignment="1" applyProtection="1">
      <alignment horizontal="right"/>
      <protection locked="0"/>
    </xf>
    <xf numFmtId="194" fontId="5" fillId="0" borderId="20" xfId="99" applyNumberFormat="1" applyFont="1" applyBorder="1" applyAlignment="1" applyProtection="1">
      <alignment/>
      <protection locked="0"/>
    </xf>
    <xf numFmtId="194" fontId="159" fillId="50" borderId="0" xfId="0" applyNumberFormat="1" applyFont="1" applyFill="1" applyAlignment="1">
      <alignment/>
    </xf>
    <xf numFmtId="0" fontId="8" fillId="0" borderId="0" xfId="0" applyFont="1" applyAlignment="1">
      <alignment/>
    </xf>
    <xf numFmtId="194" fontId="111" fillId="47" borderId="20" xfId="0" applyNumberFormat="1" applyFont="1" applyFill="1" applyBorder="1" applyAlignment="1" applyProtection="1">
      <alignment horizontal="right" vertical="center"/>
      <protection/>
    </xf>
    <xf numFmtId="0" fontId="4" fillId="0" borderId="0" xfId="0" applyNumberFormat="1" applyFont="1" applyFill="1" applyAlignment="1">
      <alignment/>
    </xf>
    <xf numFmtId="0" fontId="0" fillId="49" borderId="20" xfId="0" applyFont="1" applyFill="1" applyBorder="1" applyAlignment="1">
      <alignment/>
    </xf>
    <xf numFmtId="41" fontId="5" fillId="47" borderId="20" xfId="0" applyNumberFormat="1" applyFont="1" applyFill="1" applyBorder="1" applyAlignment="1" applyProtection="1">
      <alignment horizontal="center" vertical="center"/>
      <protection locked="0"/>
    </xf>
    <xf numFmtId="0" fontId="167" fillId="51" borderId="20" xfId="142" applyFont="1" applyFill="1" applyBorder="1" applyAlignment="1">
      <alignment vertical="center" wrapText="1"/>
      <protection/>
    </xf>
    <xf numFmtId="1" fontId="167" fillId="51" borderId="20" xfId="142" applyNumberFormat="1" applyFont="1" applyFill="1" applyBorder="1" applyAlignment="1">
      <alignment vertical="center" wrapText="1"/>
      <protection/>
    </xf>
    <xf numFmtId="0" fontId="168" fillId="51" borderId="20" xfId="142" applyFont="1" applyFill="1" applyBorder="1" applyAlignment="1">
      <alignment vertical="center" wrapText="1"/>
      <protection/>
    </xf>
    <xf numFmtId="1" fontId="5" fillId="47" borderId="20" xfId="0" applyNumberFormat="1" applyFont="1" applyFill="1" applyBorder="1" applyAlignment="1" applyProtection="1">
      <alignment vertical="center"/>
      <protection/>
    </xf>
    <xf numFmtId="1" fontId="29" fillId="50" borderId="20" xfId="0" applyNumberFormat="1" applyFont="1" applyFill="1" applyBorder="1" applyAlignment="1" applyProtection="1">
      <alignment horizontal="center" vertical="center"/>
      <protection/>
    </xf>
    <xf numFmtId="1" fontId="5" fillId="50" borderId="20" xfId="0" applyNumberFormat="1" applyFont="1" applyFill="1" applyBorder="1" applyAlignment="1" applyProtection="1">
      <alignment horizontal="center" vertical="center"/>
      <protection/>
    </xf>
    <xf numFmtId="1" fontId="5" fillId="50" borderId="20" xfId="157" applyNumberFormat="1" applyFont="1" applyFill="1" applyBorder="1" applyAlignment="1" applyProtection="1">
      <alignment horizontal="center" vertical="center"/>
      <protection/>
    </xf>
    <xf numFmtId="1" fontId="5" fillId="50" borderId="20" xfId="0" applyNumberFormat="1" applyFont="1" applyFill="1" applyBorder="1" applyAlignment="1">
      <alignment horizontal="center" vertical="center"/>
    </xf>
    <xf numFmtId="194" fontId="29" fillId="50" borderId="20" xfId="0" applyNumberFormat="1" applyFont="1" applyFill="1" applyBorder="1" applyAlignment="1" applyProtection="1">
      <alignment horizontal="right" vertical="center"/>
      <protection/>
    </xf>
    <xf numFmtId="194" fontId="112" fillId="47" borderId="20" xfId="0" applyNumberFormat="1" applyFont="1" applyFill="1" applyBorder="1" applyAlignment="1" applyProtection="1">
      <alignment horizontal="right" vertical="center"/>
      <protection/>
    </xf>
    <xf numFmtId="194" fontId="112" fillId="0" borderId="20" xfId="0" applyNumberFormat="1" applyFont="1" applyFill="1" applyBorder="1" applyAlignment="1" applyProtection="1">
      <alignment horizontal="right" vertical="center"/>
      <protection/>
    </xf>
    <xf numFmtId="49" fontId="107" fillId="47" borderId="20" xfId="0" applyNumberFormat="1" applyFont="1" applyFill="1" applyBorder="1" applyAlignment="1" applyProtection="1">
      <alignment horizontal="center" vertical="center"/>
      <protection/>
    </xf>
    <xf numFmtId="1" fontId="167" fillId="51" borderId="20" xfId="0" applyNumberFormat="1" applyFont="1" applyFill="1" applyBorder="1" applyAlignment="1">
      <alignment vertical="center" wrapText="1"/>
    </xf>
    <xf numFmtId="49" fontId="24" fillId="50" borderId="21" xfId="0" applyNumberFormat="1" applyFont="1" applyFill="1" applyBorder="1" applyAlignment="1">
      <alignment horizontal="center" vertical="center" wrapText="1"/>
    </xf>
    <xf numFmtId="49" fontId="24" fillId="50" borderId="23" xfId="0" applyNumberFormat="1" applyFont="1" applyFill="1" applyBorder="1" applyAlignment="1">
      <alignment horizontal="center" vertical="center" wrapText="1"/>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0"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5" fillId="0" borderId="0" xfId="145" applyNumberFormat="1" applyFont="1" applyBorder="1" applyAlignment="1">
      <alignment horizontal="center" wrapText="1"/>
      <protection/>
    </xf>
    <xf numFmtId="49" fontId="64" fillId="0" borderId="0" xfId="145" applyNumberFormat="1" applyFont="1" applyBorder="1" applyAlignment="1">
      <alignment horizontal="center" wrapText="1"/>
      <protection/>
    </xf>
    <xf numFmtId="49" fontId="39" fillId="0" borderId="0" xfId="145" applyNumberFormat="1" applyFont="1" applyBorder="1" applyAlignment="1">
      <alignment horizontal="center" wrapText="1"/>
      <protection/>
    </xf>
    <xf numFmtId="49" fontId="7" fillId="0" borderId="26" xfId="145" applyNumberFormat="1" applyFont="1" applyBorder="1" applyAlignment="1">
      <alignment horizontal="center" vertical="center" wrapText="1"/>
      <protection/>
    </xf>
    <xf numFmtId="49" fontId="7" fillId="0" borderId="40" xfId="145" applyNumberFormat="1" applyFont="1" applyBorder="1" applyAlignment="1">
      <alignment horizontal="center" vertical="center" wrapText="1"/>
      <protection/>
    </xf>
    <xf numFmtId="49" fontId="7" fillId="0" borderId="25" xfId="145" applyNumberFormat="1" applyFont="1" applyBorder="1" applyAlignment="1">
      <alignment horizontal="center" vertical="center" wrapText="1"/>
      <protection/>
    </xf>
    <xf numFmtId="49" fontId="7" fillId="0" borderId="26" xfId="145" applyNumberFormat="1" applyFont="1" applyFill="1" applyBorder="1" applyAlignment="1">
      <alignment horizontal="center" vertical="center" wrapText="1"/>
      <protection/>
    </xf>
    <xf numFmtId="49" fontId="27" fillId="0" borderId="25" xfId="145" applyNumberFormat="1" applyFont="1" applyFill="1" applyBorder="1" applyAlignment="1">
      <alignment horizontal="center" vertical="center" wrapText="1"/>
      <protection/>
    </xf>
    <xf numFmtId="49" fontId="0" fillId="3" borderId="35" xfId="145" applyNumberFormat="1" applyFont="1" applyFill="1" applyBorder="1" applyAlignment="1">
      <alignment horizontal="center"/>
      <protection/>
    </xf>
    <xf numFmtId="49" fontId="0" fillId="3" borderId="19" xfId="145" applyNumberFormat="1" applyFont="1" applyFill="1" applyBorder="1" applyAlignment="1">
      <alignment horizontal="center"/>
      <protection/>
    </xf>
    <xf numFmtId="49" fontId="0" fillId="3" borderId="36" xfId="145" applyNumberFormat="1" applyFont="1" applyFill="1" applyBorder="1" applyAlignment="1">
      <alignment horizontal="center"/>
      <protection/>
    </xf>
    <xf numFmtId="3" fontId="33" fillId="47" borderId="38" xfId="145" applyNumberFormat="1" applyFont="1" applyFill="1" applyBorder="1" applyAlignment="1" applyProtection="1">
      <alignment horizontal="center" vertical="center" wrapText="1"/>
      <protection/>
    </xf>
    <xf numFmtId="3" fontId="33" fillId="47" borderId="23" xfId="145" applyNumberFormat="1" applyFont="1" applyFill="1" applyBorder="1" applyAlignment="1" applyProtection="1">
      <alignment horizontal="center" vertical="center" wrapText="1"/>
      <protection/>
    </xf>
    <xf numFmtId="49" fontId="7" fillId="0" borderId="20" xfId="145" applyNumberFormat="1" applyFont="1" applyFill="1" applyBorder="1" applyAlignment="1" applyProtection="1">
      <alignment horizontal="center" vertical="center" wrapText="1"/>
      <protection/>
    </xf>
    <xf numFmtId="3" fontId="7" fillId="47" borderId="21" xfId="145" applyNumberFormat="1" applyFont="1" applyFill="1" applyBorder="1" applyAlignment="1" applyProtection="1">
      <alignment horizontal="center" vertical="center" wrapText="1"/>
      <protection/>
    </xf>
    <xf numFmtId="3" fontId="7" fillId="47" borderId="23" xfId="145" applyNumberFormat="1" applyFont="1" applyFill="1" applyBorder="1" applyAlignment="1" applyProtection="1">
      <alignment horizontal="center" vertical="center" wrapText="1"/>
      <protection/>
    </xf>
    <xf numFmtId="49" fontId="0" fillId="0" borderId="0" xfId="145" applyNumberFormat="1" applyFont="1" applyAlignment="1">
      <alignment horizontal="left"/>
      <protection/>
    </xf>
    <xf numFmtId="49" fontId="32" fillId="0" borderId="0" xfId="145" applyNumberFormat="1" applyFont="1" applyAlignment="1">
      <alignment horizontal="center"/>
      <protection/>
    </xf>
    <xf numFmtId="49" fontId="28" fillId="0" borderId="0" xfId="145" applyNumberFormat="1" applyFont="1" applyAlignment="1">
      <alignment horizontal="center" wrapText="1"/>
      <protection/>
    </xf>
    <xf numFmtId="49" fontId="25" fillId="0" borderId="0" xfId="145" applyNumberFormat="1" applyFont="1" applyAlignment="1">
      <alignment horizontal="center"/>
      <protection/>
    </xf>
    <xf numFmtId="0" fontId="16" fillId="0" borderId="20" xfId="145" applyNumberFormat="1" applyFont="1" applyBorder="1" applyAlignment="1">
      <alignment horizontal="center" vertical="center" wrapText="1"/>
      <protection/>
    </xf>
    <xf numFmtId="49" fontId="30" fillId="0" borderId="0" xfId="145" applyNumberFormat="1" applyFont="1" applyBorder="1" applyAlignment="1">
      <alignment horizontal="center" wrapText="1"/>
      <protection/>
    </xf>
    <xf numFmtId="0" fontId="54" fillId="3" borderId="26" xfId="145" applyNumberFormat="1" applyFont="1" applyFill="1" applyBorder="1" applyAlignment="1">
      <alignment horizontal="center" vertical="center" wrapText="1"/>
      <protection/>
    </xf>
    <xf numFmtId="0" fontId="54" fillId="3" borderId="25" xfId="145" applyNumberFormat="1" applyFont="1" applyFill="1" applyBorder="1" applyAlignment="1">
      <alignment horizontal="center" vertical="center" wrapText="1"/>
      <protection/>
    </xf>
    <xf numFmtId="49" fontId="3" fillId="0" borderId="0" xfId="145" applyNumberFormat="1" applyFont="1" applyBorder="1" applyAlignment="1">
      <alignment horizontal="left" wrapText="1"/>
      <protection/>
    </xf>
    <xf numFmtId="49" fontId="0" fillId="0" borderId="0" xfId="145" applyNumberFormat="1" applyFont="1" applyBorder="1" applyAlignment="1">
      <alignment horizontal="left" wrapText="1"/>
      <protection/>
    </xf>
    <xf numFmtId="49" fontId="18" fillId="0" borderId="22" xfId="145" applyNumberFormat="1" applyFont="1" applyFill="1" applyBorder="1" applyAlignment="1">
      <alignment horizontal="center" vertical="center"/>
      <protection/>
    </xf>
    <xf numFmtId="49" fontId="7" fillId="0" borderId="20" xfId="145" applyNumberFormat="1" applyFont="1" applyFill="1" applyBorder="1" applyAlignment="1">
      <alignment horizontal="center" vertical="center" wrapText="1"/>
      <protection/>
    </xf>
    <xf numFmtId="49" fontId="18" fillId="0" borderId="0" xfId="145" applyNumberFormat="1" applyFont="1" applyAlignment="1">
      <alignment horizontal="left"/>
      <protection/>
    </xf>
    <xf numFmtId="49" fontId="14" fillId="47" borderId="0" xfId="145" applyNumberFormat="1" applyFont="1" applyFill="1" applyAlignment="1">
      <alignment horizontal="center" vertical="center" wrapText="1"/>
      <protection/>
    </xf>
    <xf numFmtId="49" fontId="3" fillId="0" borderId="0" xfId="145" applyNumberFormat="1" applyFont="1" applyAlignment="1">
      <alignment horizontal="left"/>
      <protection/>
    </xf>
    <xf numFmtId="0" fontId="25" fillId="0" borderId="0" xfId="145" applyFont="1" applyAlignment="1">
      <alignment horizontal="center"/>
      <protection/>
    </xf>
    <xf numFmtId="49" fontId="25" fillId="47" borderId="0" xfId="145" applyNumberFormat="1" applyFont="1" applyFill="1" applyAlignment="1">
      <alignment horizontal="center"/>
      <protection/>
    </xf>
    <xf numFmtId="49" fontId="7" fillId="0" borderId="25" xfId="145" applyNumberFormat="1" applyFont="1" applyFill="1" applyBorder="1" applyAlignment="1">
      <alignment horizontal="center" vertical="center" wrapText="1"/>
      <protection/>
    </xf>
    <xf numFmtId="0" fontId="7" fillId="0" borderId="35" xfId="145" applyNumberFormat="1" applyFont="1" applyBorder="1" applyAlignment="1">
      <alignment horizontal="center" vertical="center" wrapText="1"/>
      <protection/>
    </xf>
    <xf numFmtId="0" fontId="7" fillId="0" borderId="36" xfId="145" applyNumberFormat="1" applyFont="1" applyBorder="1" applyAlignment="1">
      <alignment horizontal="center" vertical="center" wrapText="1"/>
      <protection/>
    </xf>
    <xf numFmtId="0" fontId="7" fillId="0" borderId="24" xfId="145" applyNumberFormat="1" applyFont="1" applyBorder="1" applyAlignment="1">
      <alignment horizontal="center" vertical="center" wrapText="1"/>
      <protection/>
    </xf>
    <xf numFmtId="0" fontId="7" fillId="0" borderId="39" xfId="145" applyNumberFormat="1" applyFont="1" applyBorder="1" applyAlignment="1">
      <alignment horizontal="center" vertical="center" wrapText="1"/>
      <protection/>
    </xf>
    <xf numFmtId="49" fontId="7" fillId="44" borderId="26" xfId="145" applyNumberFormat="1" applyFont="1" applyFill="1" applyBorder="1" applyAlignment="1">
      <alignment horizontal="center" vertical="center"/>
      <protection/>
    </xf>
    <xf numFmtId="49" fontId="7" fillId="44" borderId="25" xfId="145" applyNumberFormat="1" applyFont="1" applyFill="1" applyBorder="1" applyAlignment="1">
      <alignment horizontal="center" vertical="center"/>
      <protection/>
    </xf>
    <xf numFmtId="0" fontId="55" fillId="3" borderId="26" xfId="145" applyNumberFormat="1" applyFont="1" applyFill="1" applyBorder="1" applyAlignment="1">
      <alignment horizontal="center" vertical="center" wrapText="1"/>
      <protection/>
    </xf>
    <xf numFmtId="0" fontId="55" fillId="3" borderId="25" xfId="145" applyNumberFormat="1" applyFont="1" applyFill="1" applyBorder="1" applyAlignment="1">
      <alignment horizontal="center" vertical="center" wrapText="1"/>
      <protection/>
    </xf>
    <xf numFmtId="49" fontId="3" fillId="0" borderId="0" xfId="145" applyNumberFormat="1" applyFont="1" applyFill="1" applyAlignment="1">
      <alignment horizontal="left"/>
      <protection/>
    </xf>
    <xf numFmtId="49" fontId="6" fillId="0" borderId="20" xfId="145" applyNumberFormat="1" applyFont="1" applyFill="1" applyBorder="1" applyAlignment="1">
      <alignment horizontal="center" vertical="center" wrapText="1"/>
      <protection/>
    </xf>
    <xf numFmtId="49" fontId="6" fillId="0" borderId="26" xfId="145" applyNumberFormat="1" applyFont="1" applyFill="1" applyBorder="1" applyAlignment="1">
      <alignment horizontal="center" vertical="center" wrapText="1"/>
      <protection/>
    </xf>
    <xf numFmtId="49" fontId="6" fillId="0" borderId="40" xfId="145" applyNumberFormat="1" applyFont="1" applyFill="1" applyBorder="1" applyAlignment="1">
      <alignment horizontal="center" vertical="center" wrapText="1"/>
      <protection/>
    </xf>
    <xf numFmtId="49" fontId="6" fillId="0" borderId="25" xfId="145" applyNumberFormat="1" applyFont="1" applyFill="1" applyBorder="1" applyAlignment="1">
      <alignment horizontal="center" vertical="center" wrapText="1"/>
      <protection/>
    </xf>
    <xf numFmtId="49" fontId="18" fillId="0" borderId="0" xfId="145" applyNumberFormat="1" applyFont="1" applyFill="1" applyBorder="1" applyAlignment="1">
      <alignment horizontal="left"/>
      <protection/>
    </xf>
    <xf numFmtId="49" fontId="0" fillId="0" borderId="0" xfId="145" applyNumberFormat="1" applyFont="1" applyFill="1" applyAlignment="1">
      <alignment horizontal="justify" wrapText="1"/>
      <protection/>
    </xf>
    <xf numFmtId="49" fontId="3" fillId="0" borderId="0" xfId="145" applyNumberFormat="1" applyFont="1" applyFill="1" applyAlignment="1">
      <alignment horizontal="center" vertical="top" wrapText="1"/>
      <protection/>
    </xf>
    <xf numFmtId="49" fontId="67" fillId="3" borderId="26" xfId="145" applyNumberFormat="1" applyFont="1" applyFill="1" applyBorder="1" applyAlignment="1">
      <alignment horizontal="center" vertical="center" wrapText="1"/>
      <protection/>
    </xf>
    <xf numFmtId="49" fontId="67" fillId="3" borderId="25" xfId="145" applyNumberFormat="1" applyFont="1" applyFill="1" applyBorder="1" applyAlignment="1">
      <alignment horizontal="center" vertical="center" wrapText="1"/>
      <protection/>
    </xf>
    <xf numFmtId="49" fontId="7" fillId="44" borderId="26" xfId="145" applyNumberFormat="1" applyFont="1" applyFill="1" applyBorder="1" applyAlignment="1">
      <alignment horizontal="center"/>
      <protection/>
    </xf>
    <xf numFmtId="49" fontId="7" fillId="44" borderId="25" xfId="145" applyNumberFormat="1" applyFont="1" applyFill="1" applyBorder="1" applyAlignment="1">
      <alignment horizontal="center"/>
      <protection/>
    </xf>
    <xf numFmtId="49" fontId="21" fillId="0" borderId="26" xfId="145" applyNumberFormat="1" applyFont="1" applyFill="1" applyBorder="1" applyAlignment="1">
      <alignment horizontal="center" vertical="center" wrapText="1"/>
      <protection/>
    </xf>
    <xf numFmtId="49" fontId="21" fillId="0" borderId="25" xfId="145" applyNumberFormat="1" applyFont="1" applyFill="1" applyBorder="1" applyAlignment="1">
      <alignment horizontal="center" vertical="center" wrapText="1"/>
      <protection/>
    </xf>
    <xf numFmtId="0" fontId="6" fillId="0" borderId="35" xfId="145" applyNumberFormat="1" applyFont="1" applyFill="1" applyBorder="1" applyAlignment="1">
      <alignment horizontal="center" vertical="center" wrapText="1"/>
      <protection/>
    </xf>
    <xf numFmtId="0" fontId="6" fillId="0" borderId="36" xfId="145" applyNumberFormat="1" applyFont="1" applyFill="1" applyBorder="1" applyAlignment="1">
      <alignment horizontal="center" vertical="center" wrapText="1"/>
      <protection/>
    </xf>
    <xf numFmtId="0" fontId="6" fillId="0" borderId="24" xfId="145" applyNumberFormat="1" applyFont="1" applyFill="1" applyBorder="1" applyAlignment="1">
      <alignment horizontal="center" vertical="center" wrapText="1"/>
      <protection/>
    </xf>
    <xf numFmtId="0" fontId="6" fillId="0" borderId="39" xfId="145" applyNumberFormat="1" applyFont="1" applyFill="1" applyBorder="1" applyAlignment="1">
      <alignment horizontal="center" vertical="center" wrapText="1"/>
      <protection/>
    </xf>
    <xf numFmtId="0" fontId="6" fillId="0" borderId="27" xfId="145" applyNumberFormat="1" applyFont="1" applyFill="1" applyBorder="1" applyAlignment="1">
      <alignment horizontal="center" vertical="center" wrapText="1"/>
      <protection/>
    </xf>
    <xf numFmtId="0" fontId="6" fillId="0" borderId="37" xfId="145" applyNumberFormat="1" applyFont="1" applyFill="1" applyBorder="1" applyAlignment="1">
      <alignment horizontal="center" vertical="center" wrapText="1"/>
      <protection/>
    </xf>
    <xf numFmtId="49" fontId="6" fillId="0" borderId="38" xfId="145" applyNumberFormat="1" applyFont="1" applyFill="1" applyBorder="1" applyAlignment="1">
      <alignment horizontal="center" vertical="center" wrapText="1"/>
      <protection/>
    </xf>
    <xf numFmtId="49" fontId="6" fillId="0" borderId="23" xfId="145" applyNumberFormat="1" applyFont="1" applyFill="1" applyBorder="1" applyAlignment="1">
      <alignment horizontal="center" vertical="center" wrapText="1"/>
      <protection/>
    </xf>
    <xf numFmtId="49" fontId="3" fillId="0" borderId="20" xfId="145" applyNumberFormat="1" applyFont="1" applyFill="1" applyBorder="1" applyAlignment="1">
      <alignment horizontal="center"/>
      <protection/>
    </xf>
    <xf numFmtId="49" fontId="66" fillId="3" borderId="26" xfId="145" applyNumberFormat="1" applyFont="1" applyFill="1" applyBorder="1" applyAlignment="1">
      <alignment horizontal="center" vertical="center" wrapText="1"/>
      <protection/>
    </xf>
    <xf numFmtId="49" fontId="66" fillId="3" borderId="25" xfId="145" applyNumberFormat="1" applyFont="1" applyFill="1" applyBorder="1" applyAlignment="1">
      <alignment horizontal="center" vertical="center" wrapText="1"/>
      <protection/>
    </xf>
    <xf numFmtId="49" fontId="0" fillId="0" borderId="0" xfId="145" applyNumberFormat="1" applyFont="1" applyFill="1" applyBorder="1" applyAlignment="1">
      <alignment horizontal="left"/>
      <protection/>
    </xf>
    <xf numFmtId="49" fontId="3" fillId="0" borderId="0" xfId="145" applyNumberFormat="1" applyFont="1" applyFill="1" applyBorder="1" applyAlignment="1">
      <alignment horizontal="left"/>
      <protection/>
    </xf>
    <xf numFmtId="49" fontId="3" fillId="0" borderId="0" xfId="145" applyNumberFormat="1" applyFont="1" applyFill="1" applyBorder="1" applyAlignment="1">
      <alignment horizontal="left" wrapText="1"/>
      <protection/>
    </xf>
    <xf numFmtId="49" fontId="0" fillId="0" borderId="0" xfId="145" applyNumberFormat="1" applyFont="1" applyFill="1" applyBorder="1" applyAlignment="1">
      <alignment horizontal="left" wrapText="1"/>
      <protection/>
    </xf>
    <xf numFmtId="49" fontId="6" fillId="0" borderId="22" xfId="145" applyNumberFormat="1" applyFont="1" applyFill="1" applyBorder="1" applyAlignment="1">
      <alignment horizontal="center" vertical="center" wrapText="1"/>
      <protection/>
    </xf>
    <xf numFmtId="49" fontId="15" fillId="0" borderId="0" xfId="145" applyNumberFormat="1" applyFont="1" applyFill="1" applyBorder="1" applyAlignment="1">
      <alignment horizontal="center" vertical="center" wrapText="1"/>
      <protection/>
    </xf>
    <xf numFmtId="49" fontId="13" fillId="0" borderId="0" xfId="145" applyNumberFormat="1" applyFont="1" applyFill="1" applyAlignment="1">
      <alignment horizontal="left" wrapText="1"/>
      <protection/>
    </xf>
    <xf numFmtId="49" fontId="13" fillId="0" borderId="0" xfId="145" applyNumberFormat="1" applyFont="1" applyFill="1" applyAlignment="1">
      <alignment horizontal="center" wrapText="1"/>
      <protection/>
    </xf>
    <xf numFmtId="0" fontId="3" fillId="0" borderId="0" xfId="145" applyFont="1" applyAlignment="1">
      <alignment horizontal="center"/>
      <protection/>
    </xf>
    <xf numFmtId="49" fontId="3" fillId="47" borderId="0" xfId="145" applyNumberFormat="1" applyFont="1" applyFill="1" applyAlignment="1">
      <alignment horizontal="center"/>
      <protection/>
    </xf>
    <xf numFmtId="49" fontId="23" fillId="0" borderId="0" xfId="145" applyNumberFormat="1" applyFont="1" applyFill="1" applyBorder="1" applyAlignment="1">
      <alignment horizontal="center" wrapText="1"/>
      <protection/>
    </xf>
    <xf numFmtId="49" fontId="15" fillId="0" borderId="0" xfId="145" applyNumberFormat="1" applyFont="1" applyFill="1" applyBorder="1" applyAlignment="1">
      <alignment horizontal="center" wrapText="1"/>
      <protection/>
    </xf>
    <xf numFmtId="49" fontId="70" fillId="0" borderId="0" xfId="145" applyNumberFormat="1" applyFont="1" applyFill="1" applyAlignment="1">
      <alignment horizontal="center"/>
      <protection/>
    </xf>
    <xf numFmtId="49" fontId="18" fillId="0" borderId="0" xfId="145" applyNumberFormat="1" applyFont="1" applyFill="1" applyAlignment="1">
      <alignment horizontal="center"/>
      <protection/>
    </xf>
    <xf numFmtId="49" fontId="3" fillId="0" borderId="20" xfId="145" applyNumberFormat="1" applyFont="1" applyFill="1" applyBorder="1" applyAlignment="1">
      <alignment horizontal="center" vertical="center" wrapText="1"/>
      <protection/>
    </xf>
    <xf numFmtId="49" fontId="20" fillId="0" borderId="20" xfId="145" applyNumberFormat="1" applyFont="1" applyFill="1" applyBorder="1" applyAlignment="1">
      <alignment horizontal="center" vertical="center" wrapText="1"/>
      <protection/>
    </xf>
    <xf numFmtId="49" fontId="3" fillId="0" borderId="20" xfId="145" applyNumberFormat="1" applyFont="1" applyBorder="1" applyAlignment="1">
      <alignment horizontal="center"/>
      <protection/>
    </xf>
    <xf numFmtId="49" fontId="14" fillId="0" borderId="0" xfId="145" applyNumberFormat="1" applyFont="1" applyAlignment="1">
      <alignment horizontal="center" wrapText="1"/>
      <protection/>
    </xf>
    <xf numFmtId="49" fontId="18" fillId="0" borderId="22" xfId="145" applyNumberFormat="1" applyFont="1" applyBorder="1" applyAlignment="1">
      <alignment horizontal="left"/>
      <protection/>
    </xf>
    <xf numFmtId="49" fontId="18" fillId="0" borderId="0" xfId="145" applyNumberFormat="1" applyFont="1" applyAlignment="1">
      <alignment horizontal="center"/>
      <protection/>
    </xf>
    <xf numFmtId="49" fontId="55" fillId="3" borderId="26" xfId="145" applyNumberFormat="1" applyFont="1" applyFill="1" applyBorder="1" applyAlignment="1">
      <alignment horizontal="center" wrapText="1"/>
      <protection/>
    </xf>
    <xf numFmtId="49" fontId="55" fillId="3" borderId="25" xfId="145" applyNumberFormat="1" applyFont="1" applyFill="1" applyBorder="1" applyAlignment="1">
      <alignment horizontal="center" wrapText="1"/>
      <protection/>
    </xf>
    <xf numFmtId="49" fontId="54" fillId="3" borderId="26" xfId="145" applyNumberFormat="1" applyFont="1" applyFill="1" applyBorder="1" applyAlignment="1">
      <alignment horizontal="center" wrapText="1"/>
      <protection/>
    </xf>
    <xf numFmtId="49" fontId="54" fillId="3" borderId="25" xfId="145" applyNumberFormat="1" applyFont="1" applyFill="1" applyBorder="1" applyAlignment="1">
      <alignment horizontal="center" wrapText="1"/>
      <protection/>
    </xf>
    <xf numFmtId="49" fontId="18" fillId="0" borderId="0" xfId="145" applyNumberFormat="1" applyFont="1" applyBorder="1" applyAlignment="1">
      <alignment horizontal="left"/>
      <protection/>
    </xf>
    <xf numFmtId="49" fontId="28" fillId="0" borderId="0" xfId="145" applyNumberFormat="1" applyFont="1" applyAlignment="1">
      <alignment horizontal="center"/>
      <protection/>
    </xf>
    <xf numFmtId="49" fontId="0" fillId="0" borderId="0" xfId="145" applyNumberFormat="1" applyFont="1" applyAlignment="1">
      <alignment horizontal="left" wrapText="1"/>
      <protection/>
    </xf>
    <xf numFmtId="49" fontId="3" fillId="0" borderId="0" xfId="145" applyNumberFormat="1" applyFont="1" applyAlignment="1">
      <alignment horizontal="left" wrapText="1"/>
      <protection/>
    </xf>
    <xf numFmtId="49" fontId="0" fillId="0" borderId="0" xfId="145" applyNumberFormat="1" applyFont="1" applyAlignment="1">
      <alignment/>
      <protection/>
    </xf>
    <xf numFmtId="49" fontId="30" fillId="0" borderId="0" xfId="145" applyNumberFormat="1" applyFont="1" applyBorder="1" applyAlignment="1">
      <alignment horizontal="center"/>
      <protection/>
    </xf>
    <xf numFmtId="49" fontId="25" fillId="0" borderId="0" xfId="145" applyNumberFormat="1" applyFont="1" applyBorder="1" applyAlignment="1">
      <alignment horizontal="center"/>
      <protection/>
    </xf>
    <xf numFmtId="49" fontId="7" fillId="0" borderId="35" xfId="145" applyNumberFormat="1" applyFont="1" applyFill="1" applyBorder="1" applyAlignment="1">
      <alignment horizontal="center" vertical="center" wrapText="1"/>
      <protection/>
    </xf>
    <xf numFmtId="49" fontId="7" fillId="0" borderId="36" xfId="145" applyNumberFormat="1" applyFont="1" applyFill="1" applyBorder="1" applyAlignment="1">
      <alignment horizontal="center" vertical="center" wrapText="1"/>
      <protection/>
    </xf>
    <xf numFmtId="49" fontId="7" fillId="0" borderId="24" xfId="145" applyNumberFormat="1" applyFont="1" applyFill="1" applyBorder="1" applyAlignment="1">
      <alignment horizontal="center" vertical="center" wrapText="1"/>
      <protection/>
    </xf>
    <xf numFmtId="49" fontId="7" fillId="0" borderId="39" xfId="145" applyNumberFormat="1" applyFont="1" applyFill="1" applyBorder="1" applyAlignment="1">
      <alignment horizontal="center" vertical="center" wrapText="1"/>
      <protection/>
    </xf>
    <xf numFmtId="49" fontId="7" fillId="0" borderId="27" xfId="145" applyNumberFormat="1" applyFont="1" applyFill="1" applyBorder="1" applyAlignment="1">
      <alignment horizontal="center" vertical="center" wrapText="1"/>
      <protection/>
    </xf>
    <xf numFmtId="49" fontId="7" fillId="0" borderId="37" xfId="145" applyNumberFormat="1" applyFont="1" applyFill="1" applyBorder="1" applyAlignment="1">
      <alignment horizontal="center" vertical="center" wrapText="1"/>
      <protection/>
    </xf>
    <xf numFmtId="49" fontId="13" fillId="0" borderId="0" xfId="145" applyNumberFormat="1" applyFont="1" applyBorder="1" applyAlignment="1">
      <alignment wrapText="1"/>
      <protection/>
    </xf>
    <xf numFmtId="49" fontId="13" fillId="0" borderId="0" xfId="145" applyNumberFormat="1" applyFont="1" applyBorder="1" applyAlignment="1">
      <alignment horizontal="center" wrapText="1"/>
      <protection/>
    </xf>
    <xf numFmtId="49" fontId="7" fillId="44" borderId="26" xfId="145" applyNumberFormat="1" applyFont="1" applyFill="1" applyBorder="1" applyAlignment="1">
      <alignment horizontal="center" vertical="center" wrapText="1"/>
      <protection/>
    </xf>
    <xf numFmtId="49" fontId="7" fillId="44" borderId="25" xfId="145" applyNumberFormat="1" applyFont="1" applyFill="1" applyBorder="1" applyAlignment="1">
      <alignment horizontal="center" vertical="center" wrapText="1"/>
      <protection/>
    </xf>
    <xf numFmtId="49" fontId="16" fillId="0" borderId="26" xfId="145" applyNumberFormat="1" applyFont="1" applyBorder="1" applyAlignment="1">
      <alignment horizontal="center" wrapText="1"/>
      <protection/>
    </xf>
    <xf numFmtId="49" fontId="16" fillId="0" borderId="25" xfId="145" applyNumberFormat="1" applyFont="1" applyBorder="1" applyAlignment="1">
      <alignment horizontal="center" wrapText="1"/>
      <protection/>
    </xf>
    <xf numFmtId="49" fontId="28" fillId="0" borderId="0" xfId="145" applyNumberFormat="1" applyFont="1" applyBorder="1" applyAlignment="1">
      <alignment horizontal="center" wrapText="1"/>
      <protection/>
    </xf>
    <xf numFmtId="49" fontId="6" fillId="0" borderId="20" xfId="147" applyNumberFormat="1" applyFont="1" applyFill="1" applyBorder="1" applyAlignment="1">
      <alignment horizontal="center" vertical="center" wrapText="1"/>
      <protection/>
    </xf>
    <xf numFmtId="49" fontId="84" fillId="3" borderId="26" xfId="147" applyNumberFormat="1" applyFont="1" applyFill="1" applyBorder="1" applyAlignment="1">
      <alignment horizontal="center" vertical="center" wrapText="1"/>
      <protection/>
    </xf>
    <xf numFmtId="49" fontId="84" fillId="3" borderId="25" xfId="147" applyNumberFormat="1" applyFont="1" applyFill="1" applyBorder="1" applyAlignment="1">
      <alignment horizontal="center" vertical="center" wrapText="1"/>
      <protection/>
    </xf>
    <xf numFmtId="49" fontId="6" fillId="0" borderId="25" xfId="147" applyNumberFormat="1" applyFont="1" applyFill="1" applyBorder="1" applyAlignment="1">
      <alignment horizontal="center" vertical="center" wrapText="1"/>
      <protection/>
    </xf>
    <xf numFmtId="49" fontId="3" fillId="0" borderId="0" xfId="147" applyNumberFormat="1" applyFont="1" applyBorder="1" applyAlignment="1">
      <alignment horizontal="left"/>
      <protection/>
    </xf>
    <xf numFmtId="49" fontId="6" fillId="0" borderId="35" xfId="147" applyNumberFormat="1" applyFont="1" applyFill="1" applyBorder="1" applyAlignment="1">
      <alignment horizontal="center" vertical="center"/>
      <protection/>
    </xf>
    <xf numFmtId="49" fontId="6" fillId="0" borderId="36" xfId="147" applyNumberFormat="1" applyFont="1" applyFill="1" applyBorder="1" applyAlignment="1">
      <alignment horizontal="center" vertical="center"/>
      <protection/>
    </xf>
    <xf numFmtId="49" fontId="6" fillId="0" borderId="24" xfId="147" applyNumberFormat="1" applyFont="1" applyFill="1" applyBorder="1" applyAlignment="1">
      <alignment horizontal="center" vertical="center"/>
      <protection/>
    </xf>
    <xf numFmtId="49" fontId="6" fillId="0" borderId="39" xfId="147" applyNumberFormat="1" applyFont="1" applyFill="1" applyBorder="1" applyAlignment="1">
      <alignment horizontal="center" vertical="center"/>
      <protection/>
    </xf>
    <xf numFmtId="49" fontId="6" fillId="0" borderId="27" xfId="147" applyNumberFormat="1" applyFont="1" applyFill="1" applyBorder="1" applyAlignment="1">
      <alignment horizontal="center" vertical="center"/>
      <protection/>
    </xf>
    <xf numFmtId="49" fontId="6" fillId="0" borderId="37" xfId="147" applyNumberFormat="1" applyFont="1" applyFill="1" applyBorder="1" applyAlignment="1">
      <alignment horizontal="center" vertical="center"/>
      <protection/>
    </xf>
    <xf numFmtId="49" fontId="14" fillId="0" borderId="0" xfId="147" applyNumberFormat="1" applyFont="1" applyFill="1" applyAlignment="1">
      <alignment horizontal="center" wrapText="1"/>
      <protection/>
    </xf>
    <xf numFmtId="49" fontId="14" fillId="0" borderId="0" xfId="147" applyNumberFormat="1" applyFont="1" applyAlignment="1">
      <alignment horizontal="center"/>
      <protection/>
    </xf>
    <xf numFmtId="49" fontId="4" fillId="0" borderId="0" xfId="147" applyNumberFormat="1" applyFont="1" applyAlignment="1">
      <alignment horizontal="left"/>
      <protection/>
    </xf>
    <xf numFmtId="49" fontId="6" fillId="0" borderId="26" xfId="147" applyNumberFormat="1" applyFont="1" applyFill="1" applyBorder="1" applyAlignment="1">
      <alignment horizontal="center" vertical="center"/>
      <protection/>
    </xf>
    <xf numFmtId="49" fontId="6" fillId="0" borderId="40" xfId="147" applyNumberFormat="1" applyFont="1" applyFill="1" applyBorder="1" applyAlignment="1">
      <alignment horizontal="center" vertical="center"/>
      <protection/>
    </xf>
    <xf numFmtId="49" fontId="3" fillId="0" borderId="0" xfId="147" applyNumberFormat="1" applyFont="1" applyFill="1" applyAlignment="1">
      <alignment horizontal="left"/>
      <protection/>
    </xf>
    <xf numFmtId="49" fontId="32" fillId="0" borderId="0" xfId="147" applyNumberFormat="1" applyFont="1" applyAlignment="1">
      <alignment horizontal="center"/>
      <protection/>
    </xf>
    <xf numFmtId="49" fontId="18" fillId="0" borderId="0" xfId="147" applyNumberFormat="1" applyFont="1" applyBorder="1" applyAlignment="1">
      <alignment horizontal="left"/>
      <protection/>
    </xf>
    <xf numFmtId="49" fontId="6" fillId="0" borderId="26" xfId="147" applyNumberFormat="1" applyFont="1" applyFill="1" applyBorder="1" applyAlignment="1">
      <alignment horizontal="center" vertical="center" wrapText="1"/>
      <protection/>
    </xf>
    <xf numFmtId="49" fontId="85" fillId="3" borderId="26" xfId="147" applyNumberFormat="1" applyFont="1" applyFill="1" applyBorder="1" applyAlignment="1">
      <alignment horizontal="center" vertical="center" wrapText="1"/>
      <protection/>
    </xf>
    <xf numFmtId="49" fontId="85" fillId="3" borderId="25" xfId="147" applyNumberFormat="1" applyFont="1" applyFill="1" applyBorder="1" applyAlignment="1">
      <alignment horizontal="center" vertical="center" wrapText="1"/>
      <protection/>
    </xf>
    <xf numFmtId="49" fontId="28" fillId="0" borderId="0" xfId="147" applyNumberFormat="1" applyFont="1" applyAlignment="1">
      <alignment horizontal="center"/>
      <protection/>
    </xf>
    <xf numFmtId="0" fontId="25" fillId="47" borderId="0" xfId="147" applyFont="1" applyFill="1" applyBorder="1" applyAlignment="1">
      <alignment horizontal="center"/>
      <protection/>
    </xf>
    <xf numFmtId="49" fontId="30" fillId="0" borderId="0" xfId="147" applyNumberFormat="1" applyFont="1" applyAlignment="1">
      <alignment horizontal="center"/>
      <protection/>
    </xf>
    <xf numFmtId="49" fontId="25" fillId="0" borderId="0" xfId="147" applyNumberFormat="1" applyFont="1" applyBorder="1" applyAlignment="1">
      <alignment horizontal="center" wrapText="1"/>
      <protection/>
    </xf>
    <xf numFmtId="49" fontId="6" fillId="0" borderId="26" xfId="147" applyNumberFormat="1" applyFont="1" applyBorder="1" applyAlignment="1">
      <alignment horizontal="center" vertical="center" wrapText="1"/>
      <protection/>
    </xf>
    <xf numFmtId="49" fontId="6" fillId="0" borderId="25" xfId="147" applyNumberFormat="1" applyFont="1" applyBorder="1" applyAlignment="1">
      <alignment horizontal="center" vertical="center" wrapText="1"/>
      <protection/>
    </xf>
    <xf numFmtId="49" fontId="25" fillId="0" borderId="0" xfId="147" applyNumberFormat="1" applyFont="1" applyBorder="1" applyAlignment="1">
      <alignment horizontal="center"/>
      <protection/>
    </xf>
    <xf numFmtId="49" fontId="75" fillId="4" borderId="21" xfId="147" applyNumberFormat="1" applyFont="1" applyFill="1" applyBorder="1" applyAlignment="1">
      <alignment horizontal="center" vertical="center" wrapText="1"/>
      <protection/>
    </xf>
    <xf numFmtId="49" fontId="75" fillId="4" borderId="38" xfId="147" applyNumberFormat="1" applyFont="1" applyFill="1" applyBorder="1" applyAlignment="1">
      <alignment horizontal="center" vertical="center" wrapText="1"/>
      <protection/>
    </xf>
    <xf numFmtId="49" fontId="75" fillId="4" borderId="23" xfId="147" applyNumberFormat="1" applyFont="1" applyFill="1" applyBorder="1" applyAlignment="1">
      <alignment horizontal="center" vertical="center" wrapText="1"/>
      <protection/>
    </xf>
    <xf numFmtId="49" fontId="0" fillId="0" borderId="0" xfId="147" applyNumberFormat="1" applyFont="1" applyAlignment="1">
      <alignment horizontal="left"/>
      <protection/>
    </xf>
    <xf numFmtId="49" fontId="83" fillId="0" borderId="26" xfId="147" applyNumberFormat="1" applyFont="1" applyBorder="1" applyAlignment="1">
      <alignment horizontal="center" vertical="center" wrapText="1"/>
      <protection/>
    </xf>
    <xf numFmtId="49" fontId="83" fillId="0" borderId="25" xfId="147" applyNumberFormat="1" applyFont="1" applyBorder="1" applyAlignment="1">
      <alignment horizontal="center" vertical="center" wrapText="1"/>
      <protection/>
    </xf>
    <xf numFmtId="49" fontId="30" fillId="0" borderId="0" xfId="147" applyNumberFormat="1" applyFont="1" applyBorder="1" applyAlignment="1">
      <alignment horizontal="center" wrapText="1"/>
      <protection/>
    </xf>
    <xf numFmtId="49" fontId="6" fillId="0" borderId="21" xfId="147" applyNumberFormat="1" applyFont="1" applyFill="1" applyBorder="1" applyAlignment="1">
      <alignment horizontal="center" vertical="center" wrapText="1"/>
      <protection/>
    </xf>
    <xf numFmtId="49" fontId="6" fillId="0" borderId="38" xfId="147" applyNumberFormat="1" applyFont="1" applyFill="1" applyBorder="1" applyAlignment="1">
      <alignment horizontal="center" vertical="center" wrapText="1"/>
      <protection/>
    </xf>
    <xf numFmtId="49" fontId="6" fillId="0" borderId="23" xfId="147" applyNumberFormat="1" applyFont="1" applyFill="1" applyBorder="1" applyAlignment="1">
      <alignment horizontal="center" vertical="center" wrapText="1"/>
      <protection/>
    </xf>
    <xf numFmtId="49" fontId="13" fillId="0" borderId="0" xfId="147" applyNumberFormat="1" applyFont="1" applyAlignment="1">
      <alignment horizontal="center"/>
      <protection/>
    </xf>
    <xf numFmtId="49" fontId="30" fillId="0" borderId="0" xfId="147" applyNumberFormat="1" applyFont="1" applyBorder="1" applyAlignment="1">
      <alignment horizontal="center"/>
      <protection/>
    </xf>
    <xf numFmtId="0" fontId="6" fillId="0" borderId="20" xfId="147" applyFont="1" applyBorder="1" applyAlignment="1">
      <alignment horizontal="center" vertical="center" wrapText="1"/>
      <protection/>
    </xf>
    <xf numFmtId="0" fontId="6" fillId="0" borderId="20" xfId="147" applyFont="1" applyBorder="1" applyAlignment="1">
      <alignment horizontal="center" vertical="center"/>
      <protection/>
    </xf>
    <xf numFmtId="0" fontId="6" fillId="0" borderId="20" xfId="147" applyFont="1" applyFill="1" applyBorder="1" applyAlignment="1">
      <alignment horizontal="center" vertical="center" wrapText="1"/>
      <protection/>
    </xf>
    <xf numFmtId="0" fontId="12" fillId="0" borderId="20" xfId="147" applyFont="1" applyBorder="1" applyAlignment="1">
      <alignment horizontal="center" vertical="center" wrapText="1"/>
      <protection/>
    </xf>
    <xf numFmtId="0" fontId="3" fillId="0" borderId="0" xfId="147" applyFont="1" applyBorder="1" applyAlignment="1">
      <alignment horizontal="left"/>
      <protection/>
    </xf>
    <xf numFmtId="0" fontId="0" fillId="0" borderId="0" xfId="147" applyFont="1" applyBorder="1" applyAlignment="1">
      <alignment horizontal="left"/>
      <protection/>
    </xf>
    <xf numFmtId="0" fontId="14" fillId="0" borderId="0" xfId="147" applyFont="1" applyAlignment="1">
      <alignment horizontal="center"/>
      <protection/>
    </xf>
    <xf numFmtId="0" fontId="32" fillId="0" borderId="0" xfId="147" applyFont="1" applyAlignment="1">
      <alignment horizontal="center"/>
      <protection/>
    </xf>
    <xf numFmtId="0" fontId="6" fillId="0" borderId="35" xfId="147" applyFont="1" applyBorder="1" applyAlignment="1">
      <alignment horizontal="center" vertical="center" wrapText="1"/>
      <protection/>
    </xf>
    <xf numFmtId="0" fontId="6" fillId="0" borderId="19" xfId="147" applyFont="1" applyBorder="1" applyAlignment="1">
      <alignment horizontal="center" vertical="center" wrapText="1"/>
      <protection/>
    </xf>
    <xf numFmtId="0" fontId="6" fillId="0" borderId="36" xfId="147" applyFont="1" applyBorder="1" applyAlignment="1">
      <alignment horizontal="center" vertical="center" wrapText="1"/>
      <protection/>
    </xf>
    <xf numFmtId="0" fontId="6" fillId="0" borderId="24" xfId="147" applyFont="1" applyBorder="1" applyAlignment="1">
      <alignment horizontal="center" vertical="center" wrapText="1"/>
      <protection/>
    </xf>
    <xf numFmtId="0" fontId="6" fillId="0" borderId="0" xfId="147" applyFont="1" applyBorder="1" applyAlignment="1">
      <alignment horizontal="center" vertical="center" wrapText="1"/>
      <protection/>
    </xf>
    <xf numFmtId="0" fontId="6" fillId="0" borderId="39" xfId="147" applyFont="1" applyBorder="1" applyAlignment="1">
      <alignment horizontal="center" vertical="center" wrapText="1"/>
      <protection/>
    </xf>
    <xf numFmtId="0" fontId="6" fillId="0" borderId="25" xfId="147" applyFont="1" applyBorder="1" applyAlignment="1">
      <alignment horizontal="center" vertical="center" wrapText="1"/>
      <protection/>
    </xf>
    <xf numFmtId="0" fontId="6" fillId="0" borderId="40" xfId="147" applyFont="1" applyBorder="1" applyAlignment="1">
      <alignment horizontal="center" vertical="center"/>
      <protection/>
    </xf>
    <xf numFmtId="0" fontId="6" fillId="0" borderId="25" xfId="147" applyFont="1" applyBorder="1" applyAlignment="1">
      <alignment horizontal="center" vertical="center"/>
      <protection/>
    </xf>
    <xf numFmtId="0" fontId="3" fillId="0" borderId="0" xfId="147" applyNumberFormat="1" applyFont="1" applyAlignment="1">
      <alignment horizontal="left"/>
      <protection/>
    </xf>
    <xf numFmtId="0" fontId="0" fillId="0" borderId="0" xfId="147" applyFont="1" applyAlignment="1">
      <alignment horizontal="left"/>
      <protection/>
    </xf>
    <xf numFmtId="0" fontId="0" fillId="0" borderId="0" xfId="147" applyFont="1" applyBorder="1" applyAlignment="1">
      <alignment/>
      <protection/>
    </xf>
    <xf numFmtId="0" fontId="14" fillId="0" borderId="0" xfId="147" applyFont="1" applyAlignment="1">
      <alignment horizontal="center" wrapText="1"/>
      <protection/>
    </xf>
    <xf numFmtId="0" fontId="13" fillId="0" borderId="0" xfId="147" applyFont="1" applyBorder="1" applyAlignment="1">
      <alignment horizontal="center"/>
      <protection/>
    </xf>
    <xf numFmtId="3" fontId="0" fillId="47" borderId="0" xfId="147" applyNumberFormat="1" applyFont="1" applyFill="1" applyBorder="1" applyAlignment="1">
      <alignment horizontal="left"/>
      <protection/>
    </xf>
    <xf numFmtId="0" fontId="13" fillId="0" borderId="22" xfId="147" applyFont="1" applyBorder="1" applyAlignment="1">
      <alignment horizontal="left"/>
      <protection/>
    </xf>
    <xf numFmtId="0" fontId="6" fillId="0" borderId="26" xfId="147" applyFont="1" applyBorder="1" applyAlignment="1">
      <alignment horizontal="center" vertical="center"/>
      <protection/>
    </xf>
    <xf numFmtId="0" fontId="30" fillId="0" borderId="0" xfId="147" applyNumberFormat="1" applyFont="1" applyBorder="1" applyAlignment="1">
      <alignment horizontal="center"/>
      <protection/>
    </xf>
    <xf numFmtId="0" fontId="30" fillId="0" borderId="0" xfId="147" applyFont="1" applyBorder="1" applyAlignment="1">
      <alignment horizontal="center" wrapText="1"/>
      <protection/>
    </xf>
    <xf numFmtId="0" fontId="25" fillId="0" borderId="0" xfId="147" applyFont="1" applyBorder="1" applyAlignment="1">
      <alignment horizontal="center" wrapText="1"/>
      <protection/>
    </xf>
    <xf numFmtId="0" fontId="66" fillId="3" borderId="26" xfId="147" applyFont="1" applyFill="1" applyBorder="1" applyAlignment="1">
      <alignment horizontal="center" vertical="center" wrapText="1"/>
      <protection/>
    </xf>
    <xf numFmtId="0" fontId="66" fillId="3" borderId="25" xfId="147" applyFont="1" applyFill="1" applyBorder="1" applyAlignment="1">
      <alignment horizontal="center" vertical="center" wrapText="1"/>
      <protection/>
    </xf>
    <xf numFmtId="0" fontId="25" fillId="0" borderId="0" xfId="147" applyNumberFormat="1" applyFont="1" applyBorder="1" applyAlignment="1">
      <alignment horizontal="center"/>
      <protection/>
    </xf>
    <xf numFmtId="0" fontId="67" fillId="3" borderId="26" xfId="147" applyFont="1" applyFill="1" applyBorder="1" applyAlignment="1">
      <alignment horizontal="center" vertical="center" wrapText="1"/>
      <protection/>
    </xf>
    <xf numFmtId="0" fontId="67" fillId="3" borderId="25" xfId="147" applyFont="1" applyFill="1" applyBorder="1" applyAlignment="1">
      <alignment horizontal="center" vertical="center" wrapText="1"/>
      <protection/>
    </xf>
    <xf numFmtId="0" fontId="87" fillId="0" borderId="0" xfId="147" applyFont="1" applyAlignment="1">
      <alignment horizontal="center"/>
      <protection/>
    </xf>
    <xf numFmtId="0" fontId="6" fillId="0" borderId="26" xfId="147" applyFont="1" applyBorder="1" applyAlignment="1">
      <alignment horizontal="center" vertical="center" wrapText="1"/>
      <protection/>
    </xf>
    <xf numFmtId="0" fontId="6" fillId="0" borderId="21" xfId="147" applyFont="1" applyBorder="1" applyAlignment="1">
      <alignment horizontal="center" vertical="center" wrapText="1"/>
      <protection/>
    </xf>
    <xf numFmtId="0" fontId="6" fillId="0" borderId="38" xfId="147" applyFont="1" applyBorder="1" applyAlignment="1">
      <alignment horizontal="center" vertical="center" wrapText="1"/>
      <protection/>
    </xf>
    <xf numFmtId="0" fontId="6" fillId="0" borderId="23" xfId="147" applyFont="1" applyBorder="1" applyAlignment="1">
      <alignment horizontal="center" vertical="center" wrapText="1"/>
      <protection/>
    </xf>
    <xf numFmtId="0" fontId="21" fillId="0" borderId="26" xfId="147" applyFont="1" applyBorder="1" applyAlignment="1">
      <alignment horizontal="center" vertical="center" wrapText="1"/>
      <protection/>
    </xf>
    <xf numFmtId="0" fontId="21" fillId="0" borderId="25" xfId="147" applyFont="1" applyBorder="1" applyAlignment="1">
      <alignment horizontal="center" vertical="center" wrapText="1"/>
      <protection/>
    </xf>
    <xf numFmtId="49" fontId="6" fillId="0" borderId="19" xfId="147" applyNumberFormat="1" applyFont="1" applyFill="1" applyBorder="1" applyAlignment="1">
      <alignment horizontal="center" vertical="center"/>
      <protection/>
    </xf>
    <xf numFmtId="49" fontId="6" fillId="0" borderId="0" xfId="147" applyNumberFormat="1" applyFont="1" applyFill="1" applyBorder="1" applyAlignment="1">
      <alignment horizontal="center" vertical="center"/>
      <protection/>
    </xf>
    <xf numFmtId="49" fontId="6" fillId="0" borderId="22" xfId="147" applyNumberFormat="1" applyFont="1" applyFill="1" applyBorder="1" applyAlignment="1">
      <alignment horizontal="center" vertical="center"/>
      <protection/>
    </xf>
    <xf numFmtId="49" fontId="78" fillId="0" borderId="0" xfId="147" applyNumberFormat="1" applyFont="1" applyAlignment="1">
      <alignment horizontal="center"/>
      <protection/>
    </xf>
    <xf numFmtId="49" fontId="6" fillId="0" borderId="20" xfId="147" applyNumberFormat="1" applyFont="1" applyFill="1" applyBorder="1" applyAlignment="1">
      <alignment horizontal="center" vertical="center"/>
      <protection/>
    </xf>
    <xf numFmtId="49" fontId="76" fillId="3" borderId="26" xfId="147" applyNumberFormat="1" applyFont="1" applyFill="1" applyBorder="1" applyAlignment="1">
      <alignment horizontal="center" vertical="center" wrapText="1"/>
      <protection/>
    </xf>
    <xf numFmtId="49" fontId="76" fillId="3" borderId="25" xfId="147" applyNumberFormat="1" applyFont="1" applyFill="1" applyBorder="1" applyAlignment="1">
      <alignment horizontal="center" vertical="center" wrapText="1"/>
      <protection/>
    </xf>
    <xf numFmtId="49" fontId="74" fillId="3" borderId="26" xfId="147" applyNumberFormat="1" applyFont="1" applyFill="1" applyBorder="1" applyAlignment="1">
      <alignment horizontal="center" vertical="center" wrapText="1"/>
      <protection/>
    </xf>
    <xf numFmtId="49" fontId="74" fillId="3" borderId="25" xfId="147" applyNumberFormat="1" applyFont="1" applyFill="1" applyBorder="1" applyAlignment="1">
      <alignment horizontal="center" vertical="center" wrapText="1"/>
      <protection/>
    </xf>
    <xf numFmtId="49" fontId="3" fillId="0" borderId="0" xfId="147" applyNumberFormat="1" applyFont="1" applyAlignment="1">
      <alignment horizontal="left"/>
      <protection/>
    </xf>
    <xf numFmtId="49" fontId="5" fillId="0" borderId="0" xfId="147" applyNumberFormat="1" applyFont="1" applyBorder="1" applyAlignment="1">
      <alignment horizontal="left" wrapText="1"/>
      <protection/>
    </xf>
    <xf numFmtId="49" fontId="5" fillId="0" borderId="0" xfId="147" applyNumberFormat="1" applyFont="1" applyBorder="1" applyAlignment="1">
      <alignment horizontal="left"/>
      <protection/>
    </xf>
    <xf numFmtId="49" fontId="14" fillId="0" borderId="0" xfId="147" applyNumberFormat="1" applyFont="1" applyAlignment="1">
      <alignment horizontal="center" wrapText="1"/>
      <protection/>
    </xf>
    <xf numFmtId="49" fontId="0" fillId="47" borderId="0" xfId="147" applyNumberFormat="1" applyFont="1" applyFill="1" applyBorder="1" applyAlignment="1">
      <alignment horizontal="left" vertical="top" wrapText="1"/>
      <protection/>
    </xf>
    <xf numFmtId="49" fontId="3" fillId="47" borderId="0" xfId="147" applyNumberFormat="1" applyFont="1" applyFill="1" applyBorder="1" applyAlignment="1">
      <alignment horizontal="left" vertical="top" wrapText="1"/>
      <protection/>
    </xf>
    <xf numFmtId="49" fontId="0" fillId="0" borderId="0" xfId="147" applyNumberFormat="1" applyFont="1" applyAlignment="1">
      <alignment horizontal="justify" vertical="top"/>
      <protection/>
    </xf>
    <xf numFmtId="49" fontId="0" fillId="0" borderId="0" xfId="147" applyNumberFormat="1" applyFont="1" applyBorder="1" applyAlignment="1">
      <alignment horizontal="justify" vertical="top" wrapText="1"/>
      <protection/>
    </xf>
    <xf numFmtId="49" fontId="0" fillId="0" borderId="0" xfId="147" applyNumberFormat="1" applyFont="1" applyBorder="1" applyAlignment="1">
      <alignment horizontal="justify" vertical="top"/>
      <protection/>
    </xf>
    <xf numFmtId="49" fontId="18" fillId="0" borderId="0" xfId="147" applyNumberFormat="1" applyFont="1" applyAlignment="1">
      <alignment horizontal="center" wrapText="1"/>
      <protection/>
    </xf>
    <xf numFmtId="49" fontId="19" fillId="0" borderId="22" xfId="147" applyNumberFormat="1" applyFont="1" applyBorder="1" applyAlignment="1">
      <alignment horizontal="center"/>
      <protection/>
    </xf>
    <xf numFmtId="49" fontId="73" fillId="0" borderId="20" xfId="147" applyNumberFormat="1" applyFont="1" applyBorder="1" applyAlignment="1">
      <alignment horizontal="center" vertical="center" wrapText="1"/>
      <protection/>
    </xf>
    <xf numFmtId="49" fontId="12" fillId="0" borderId="20" xfId="147" applyNumberFormat="1" applyFont="1" applyBorder="1" applyAlignment="1">
      <alignment horizontal="center" vertical="center" wrapText="1"/>
      <protection/>
    </xf>
    <xf numFmtId="49" fontId="7" fillId="0" borderId="0" xfId="147" applyNumberFormat="1" applyFont="1" applyAlignment="1">
      <alignment horizontal="left"/>
      <protection/>
    </xf>
    <xf numFmtId="49" fontId="13" fillId="0" borderId="0" xfId="147" applyNumberFormat="1" applyFont="1" applyBorder="1" applyAlignment="1">
      <alignment horizontal="left"/>
      <protection/>
    </xf>
    <xf numFmtId="49" fontId="7" fillId="0" borderId="26" xfId="147" applyNumberFormat="1" applyFont="1" applyBorder="1" applyAlignment="1">
      <alignment horizontal="center" vertical="center" wrapText="1"/>
      <protection/>
    </xf>
    <xf numFmtId="49" fontId="7" fillId="0" borderId="25" xfId="147" applyNumberFormat="1" applyFont="1" applyBorder="1" applyAlignment="1">
      <alignment horizontal="center" vertical="center" wrapText="1"/>
      <protection/>
    </xf>
    <xf numFmtId="49" fontId="4" fillId="0" borderId="0" xfId="147" applyNumberFormat="1" applyFont="1" applyAlignment="1">
      <alignment/>
      <protection/>
    </xf>
    <xf numFmtId="49" fontId="0" fillId="0" borderId="0" xfId="147" applyNumberFormat="1" applyFont="1" applyBorder="1" applyAlignment="1">
      <alignment horizontal="left"/>
      <protection/>
    </xf>
    <xf numFmtId="49" fontId="19" fillId="0" borderId="26" xfId="147" applyNumberFormat="1" applyFont="1" applyBorder="1" applyAlignment="1">
      <alignment horizontal="center" vertical="center" wrapText="1"/>
      <protection/>
    </xf>
    <xf numFmtId="49" fontId="19" fillId="0" borderId="25" xfId="147" applyNumberFormat="1" applyFont="1" applyBorder="1" applyAlignment="1">
      <alignment horizontal="center" vertical="center" wrapText="1"/>
      <protection/>
    </xf>
    <xf numFmtId="49" fontId="89" fillId="3" borderId="26" xfId="147" applyNumberFormat="1" applyFont="1" applyFill="1" applyBorder="1" applyAlignment="1">
      <alignment horizontal="center" vertical="center" wrapText="1"/>
      <protection/>
    </xf>
    <xf numFmtId="49" fontId="89" fillId="3" borderId="25" xfId="147" applyNumberFormat="1" applyFont="1" applyFill="1" applyBorder="1" applyAlignment="1">
      <alignment horizontal="center" vertical="center" wrapText="1"/>
      <protection/>
    </xf>
    <xf numFmtId="49" fontId="88" fillId="3" borderId="26" xfId="147" applyNumberFormat="1" applyFont="1" applyFill="1" applyBorder="1" applyAlignment="1">
      <alignment horizontal="center" vertical="center" wrapText="1"/>
      <protection/>
    </xf>
    <xf numFmtId="49" fontId="88" fillId="3" borderId="25" xfId="147" applyNumberFormat="1" applyFont="1" applyFill="1" applyBorder="1" applyAlignment="1">
      <alignment horizontal="center" vertical="center" wrapText="1"/>
      <protection/>
    </xf>
    <xf numFmtId="49" fontId="6" fillId="0" borderId="21" xfId="147" applyNumberFormat="1" applyFont="1" applyBorder="1" applyAlignment="1">
      <alignment horizontal="center" vertical="center" wrapText="1"/>
      <protection/>
    </xf>
    <xf numFmtId="49" fontId="6" fillId="0" borderId="23" xfId="147" applyNumberFormat="1" applyFont="1" applyBorder="1" applyAlignment="1">
      <alignment horizontal="center" vertical="center" wrapText="1"/>
      <protection/>
    </xf>
    <xf numFmtId="49" fontId="6" fillId="0" borderId="38" xfId="147" applyNumberFormat="1" applyFont="1" applyBorder="1" applyAlignment="1">
      <alignment horizontal="center" vertical="center" wrapText="1"/>
      <protection/>
    </xf>
    <xf numFmtId="49" fontId="6" fillId="0" borderId="40" xfId="147" applyNumberFormat="1" applyFont="1" applyBorder="1" applyAlignment="1">
      <alignment horizontal="center" vertical="center" wrapText="1"/>
      <protection/>
    </xf>
    <xf numFmtId="49" fontId="19" fillId="0" borderId="0" xfId="147" applyNumberFormat="1" applyFont="1" applyAlignment="1">
      <alignment horizontal="center"/>
      <protection/>
    </xf>
    <xf numFmtId="49" fontId="18" fillId="0" borderId="22" xfId="147" applyNumberFormat="1" applyFont="1" applyBorder="1" applyAlignment="1">
      <alignment horizontal="left"/>
      <protection/>
    </xf>
    <xf numFmtId="49" fontId="30" fillId="0" borderId="0" xfId="147" applyNumberFormat="1" applyFont="1" applyBorder="1" applyAlignment="1">
      <alignment horizontal="left" wrapText="1"/>
      <protection/>
    </xf>
    <xf numFmtId="49" fontId="0" fillId="0" borderId="0" xfId="147" applyNumberFormat="1" applyFont="1" applyFill="1" applyAlignment="1">
      <alignment horizontal="left"/>
      <protection/>
    </xf>
    <xf numFmtId="49" fontId="6" fillId="0" borderId="40" xfId="147" applyNumberFormat="1" applyFont="1" applyFill="1" applyBorder="1" applyAlignment="1">
      <alignment horizontal="center" vertical="center" wrapText="1"/>
      <protection/>
    </xf>
    <xf numFmtId="49" fontId="88" fillId="3" borderId="26" xfId="147" applyNumberFormat="1" applyFont="1" applyFill="1" applyBorder="1" applyAlignment="1">
      <alignment horizontal="center" vertical="center"/>
      <protection/>
    </xf>
    <xf numFmtId="49" fontId="88" fillId="3" borderId="25" xfId="147" applyNumberFormat="1" applyFont="1" applyFill="1" applyBorder="1" applyAlignment="1">
      <alignment horizontal="center" vertical="center"/>
      <protection/>
    </xf>
    <xf numFmtId="49" fontId="6" fillId="0" borderId="27" xfId="147" applyNumberFormat="1" applyFont="1" applyFill="1" applyBorder="1" applyAlignment="1">
      <alignment horizontal="center" vertical="center" wrapText="1"/>
      <protection/>
    </xf>
    <xf numFmtId="49" fontId="6" fillId="0" borderId="37" xfId="147" applyNumberFormat="1" applyFont="1" applyFill="1" applyBorder="1" applyAlignment="1">
      <alignment horizontal="center" vertical="center" wrapText="1"/>
      <protection/>
    </xf>
    <xf numFmtId="49" fontId="19" fillId="0" borderId="26" xfId="147" applyNumberFormat="1" applyFont="1" applyFill="1" applyBorder="1" applyAlignment="1">
      <alignment horizontal="center" vertical="center"/>
      <protection/>
    </xf>
    <xf numFmtId="49" fontId="19" fillId="0" borderId="25" xfId="147" applyNumberFormat="1" applyFont="1" applyFill="1" applyBorder="1" applyAlignment="1">
      <alignment horizontal="center" vertical="center"/>
      <protection/>
    </xf>
    <xf numFmtId="49" fontId="6" fillId="47" borderId="26" xfId="147" applyNumberFormat="1" applyFont="1" applyFill="1" applyBorder="1" applyAlignment="1">
      <alignment horizontal="center" vertical="center"/>
      <protection/>
    </xf>
    <xf numFmtId="49" fontId="6" fillId="47" borderId="25" xfId="147" applyNumberFormat="1" applyFont="1" applyFill="1" applyBorder="1" applyAlignment="1">
      <alignment horizontal="center" vertical="center"/>
      <protection/>
    </xf>
    <xf numFmtId="49" fontId="6" fillId="0" borderId="35" xfId="147" applyNumberFormat="1" applyFont="1" applyFill="1" applyBorder="1" applyAlignment="1">
      <alignment horizontal="center" vertical="center" wrapText="1"/>
      <protection/>
    </xf>
    <xf numFmtId="49" fontId="6" fillId="0" borderId="36" xfId="147" applyNumberFormat="1" applyFont="1" applyFill="1" applyBorder="1" applyAlignment="1">
      <alignment horizontal="center" vertical="center" wrapText="1"/>
      <protection/>
    </xf>
    <xf numFmtId="49" fontId="6" fillId="0" borderId="24" xfId="147" applyNumberFormat="1" applyFont="1" applyFill="1" applyBorder="1" applyAlignment="1">
      <alignment horizontal="center" vertical="center" wrapText="1"/>
      <protection/>
    </xf>
    <xf numFmtId="49" fontId="6" fillId="0" borderId="39" xfId="147" applyNumberFormat="1" applyFont="1" applyFill="1" applyBorder="1" applyAlignment="1">
      <alignment horizontal="center" vertical="center" wrapText="1"/>
      <protection/>
    </xf>
    <xf numFmtId="49" fontId="28" fillId="0" borderId="0" xfId="147" applyNumberFormat="1" applyFont="1" applyAlignment="1">
      <alignment horizontal="center"/>
      <protection/>
    </xf>
    <xf numFmtId="0" fontId="81" fillId="0" borderId="40" xfId="147" applyFont="1" applyFill="1" applyBorder="1" applyAlignment="1">
      <alignment horizontal="center" vertical="center" wrapText="1"/>
      <protection/>
    </xf>
    <xf numFmtId="0" fontId="81" fillId="0" borderId="25" xfId="147" applyFont="1" applyFill="1" applyBorder="1" applyAlignment="1">
      <alignment horizontal="center" vertical="center" wrapText="1"/>
      <protection/>
    </xf>
    <xf numFmtId="49" fontId="18" fillId="0" borderId="0" xfId="147" applyNumberFormat="1" applyFont="1" applyFill="1" applyBorder="1" applyAlignment="1">
      <alignment horizontal="left"/>
      <protection/>
    </xf>
    <xf numFmtId="49" fontId="89" fillId="3" borderId="26" xfId="147" applyNumberFormat="1" applyFont="1" applyFill="1" applyBorder="1" applyAlignment="1">
      <alignment horizontal="center" vertical="center"/>
      <protection/>
    </xf>
    <xf numFmtId="49" fontId="89" fillId="3" borderId="25" xfId="147" applyNumberFormat="1" applyFont="1" applyFill="1" applyBorder="1" applyAlignment="1">
      <alignment horizontal="center" vertical="center"/>
      <protection/>
    </xf>
    <xf numFmtId="49" fontId="13" fillId="0" borderId="22" xfId="147" applyNumberFormat="1" applyFont="1" applyFill="1" applyBorder="1" applyAlignment="1">
      <alignment horizontal="center" vertical="center"/>
      <protection/>
    </xf>
    <xf numFmtId="0" fontId="14" fillId="0" borderId="0" xfId="147" applyNumberFormat="1" applyFont="1" applyAlignment="1">
      <alignment horizontal="center"/>
      <protection/>
    </xf>
    <xf numFmtId="0" fontId="32" fillId="0" borderId="0" xfId="147" applyNumberFormat="1" applyFont="1" applyAlignment="1">
      <alignment horizontal="center"/>
      <protection/>
    </xf>
    <xf numFmtId="0" fontId="23" fillId="0" borderId="0" xfId="147" applyNumberFormat="1" applyFont="1" applyAlignment="1">
      <alignment horizontal="center"/>
      <protection/>
    </xf>
    <xf numFmtId="0" fontId="7" fillId="0" borderId="20" xfId="147" applyFont="1" applyFill="1" applyBorder="1" applyAlignment="1">
      <alignment horizontal="center" vertical="center" wrapText="1"/>
      <protection/>
    </xf>
    <xf numFmtId="0" fontId="18" fillId="0" borderId="0" xfId="147" applyFont="1" applyBorder="1" applyAlignment="1">
      <alignment horizontal="left"/>
      <protection/>
    </xf>
    <xf numFmtId="0" fontId="13" fillId="0" borderId="0" xfId="147" applyFont="1" applyAlignment="1">
      <alignment horizontal="center"/>
      <protection/>
    </xf>
    <xf numFmtId="49" fontId="30" fillId="0" borderId="0" xfId="147" applyNumberFormat="1" applyFont="1" applyBorder="1" applyAlignment="1">
      <alignment horizontal="justify" vertical="justify" wrapText="1"/>
      <protection/>
    </xf>
    <xf numFmtId="0" fontId="28" fillId="47" borderId="0" xfId="147" applyFont="1" applyFill="1" applyBorder="1" applyAlignment="1">
      <alignment horizontal="center"/>
      <protection/>
    </xf>
    <xf numFmtId="49" fontId="7" fillId="0" borderId="35" xfId="147" applyNumberFormat="1" applyFont="1" applyFill="1" applyBorder="1" applyAlignment="1">
      <alignment horizontal="center" vertical="center"/>
      <protection/>
    </xf>
    <xf numFmtId="49" fontId="7" fillId="0" borderId="36" xfId="147" applyNumberFormat="1" applyFont="1" applyFill="1" applyBorder="1" applyAlignment="1">
      <alignment horizontal="center" vertical="center"/>
      <protection/>
    </xf>
    <xf numFmtId="49" fontId="7" fillId="0" borderId="24" xfId="147" applyNumberFormat="1" applyFont="1" applyFill="1" applyBorder="1" applyAlignment="1">
      <alignment horizontal="center" vertical="center"/>
      <protection/>
    </xf>
    <xf numFmtId="49" fontId="7" fillId="0" borderId="39" xfId="147" applyNumberFormat="1" applyFont="1" applyFill="1" applyBorder="1" applyAlignment="1">
      <alignment horizontal="center" vertical="center"/>
      <protection/>
    </xf>
    <xf numFmtId="49" fontId="7" fillId="0" borderId="27" xfId="147" applyNumberFormat="1" applyFont="1" applyFill="1" applyBorder="1" applyAlignment="1">
      <alignment horizontal="center" vertical="center"/>
      <protection/>
    </xf>
    <xf numFmtId="49" fontId="7" fillId="0" borderId="37" xfId="147" applyNumberFormat="1" applyFont="1" applyFill="1" applyBorder="1" applyAlignment="1">
      <alignment horizontal="center" vertical="center"/>
      <protection/>
    </xf>
    <xf numFmtId="0" fontId="25" fillId="0" borderId="0" xfId="147" applyFont="1" applyAlignment="1">
      <alignment horizontal="center"/>
      <protection/>
    </xf>
    <xf numFmtId="49" fontId="25" fillId="47" borderId="41" xfId="0" applyNumberFormat="1" applyFont="1" applyFill="1" applyBorder="1" applyAlignment="1">
      <alignment horizontal="center" vertical="center"/>
    </xf>
    <xf numFmtId="49" fontId="25" fillId="47" borderId="42"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0"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15" fillId="50" borderId="0" xfId="0" applyNumberFormat="1" applyFont="1" applyFill="1" applyAlignment="1">
      <alignment horizontal="center"/>
    </xf>
    <xf numFmtId="0" fontId="4" fillId="50" borderId="0" xfId="0" applyNumberFormat="1" applyFont="1" applyFill="1" applyAlignment="1">
      <alignment horizontal="left"/>
    </xf>
    <xf numFmtId="0" fontId="0" fillId="50" borderId="0" xfId="0" applyNumberFormat="1" applyFont="1" applyFill="1" applyBorder="1" applyAlignment="1">
      <alignment wrapText="1"/>
    </xf>
    <xf numFmtId="49" fontId="14" fillId="50" borderId="0" xfId="0" applyNumberFormat="1" applyFont="1" applyFill="1" applyAlignment="1">
      <alignment horizontal="center"/>
    </xf>
    <xf numFmtId="0" fontId="0" fillId="50" borderId="0" xfId="0" applyNumberFormat="1" applyFont="1" applyFill="1" applyBorder="1" applyAlignment="1">
      <alignment/>
    </xf>
    <xf numFmtId="49" fontId="0" fillId="50" borderId="0" xfId="0" applyNumberFormat="1" applyFont="1" applyFill="1" applyAlignment="1">
      <alignment horizontal="left"/>
    </xf>
    <xf numFmtId="49" fontId="14" fillId="50" borderId="0" xfId="0" applyNumberFormat="1" applyFont="1" applyFill="1" applyAlignment="1">
      <alignment horizontal="center" wrapText="1"/>
    </xf>
    <xf numFmtId="3" fontId="15" fillId="50" borderId="0" xfId="0" applyNumberFormat="1" applyFont="1" applyFill="1" applyAlignment="1">
      <alignment horizontal="center"/>
    </xf>
    <xf numFmtId="0" fontId="0" fillId="50" borderId="22" xfId="0" applyNumberFormat="1" applyFont="1" applyFill="1" applyBorder="1" applyAlignment="1">
      <alignment/>
    </xf>
    <xf numFmtId="0" fontId="12" fillId="50" borderId="35" xfId="0" applyNumberFormat="1" applyFont="1" applyFill="1" applyBorder="1" applyAlignment="1">
      <alignment horizontal="center" vertical="center" wrapText="1"/>
    </xf>
    <xf numFmtId="0" fontId="12" fillId="50" borderId="36" xfId="0" applyNumberFormat="1" applyFont="1" applyFill="1" applyBorder="1" applyAlignment="1">
      <alignment horizontal="center" vertical="center" wrapText="1"/>
    </xf>
    <xf numFmtId="0" fontId="12" fillId="50" borderId="24" xfId="0" applyNumberFormat="1" applyFont="1" applyFill="1" applyBorder="1" applyAlignment="1">
      <alignment horizontal="center" vertical="center" wrapText="1"/>
    </xf>
    <xf numFmtId="0" fontId="12" fillId="50" borderId="39" xfId="0" applyNumberFormat="1" applyFont="1" applyFill="1" applyBorder="1" applyAlignment="1">
      <alignment horizontal="center" vertical="center" wrapText="1"/>
    </xf>
    <xf numFmtId="0" fontId="12" fillId="50" borderId="27" xfId="0" applyNumberFormat="1" applyFont="1" applyFill="1" applyBorder="1" applyAlignment="1">
      <alignment horizontal="center" vertical="center" wrapText="1"/>
    </xf>
    <xf numFmtId="0" fontId="12" fillId="50" borderId="37" xfId="0" applyNumberFormat="1" applyFont="1" applyFill="1" applyBorder="1" applyAlignment="1">
      <alignment horizontal="center" vertical="center" wrapText="1"/>
    </xf>
    <xf numFmtId="49" fontId="12" fillId="50" borderId="26" xfId="0" applyNumberFormat="1" applyFont="1" applyFill="1" applyBorder="1" applyAlignment="1" applyProtection="1">
      <alignment horizontal="center" vertical="center" wrapText="1"/>
      <protection/>
    </xf>
    <xf numFmtId="49" fontId="24" fillId="50" borderId="21" xfId="0" applyNumberFormat="1" applyFont="1" applyFill="1" applyBorder="1" applyAlignment="1">
      <alignment horizontal="center" vertical="center" wrapText="1"/>
    </xf>
    <xf numFmtId="49" fontId="24" fillId="50" borderId="38" xfId="0" applyNumberFormat="1" applyFont="1" applyFill="1" applyBorder="1" applyAlignment="1">
      <alignment horizontal="center" vertical="center" wrapText="1"/>
    </xf>
    <xf numFmtId="49" fontId="24" fillId="50" borderId="23" xfId="0" applyNumberFormat="1" applyFont="1" applyFill="1" applyBorder="1" applyAlignment="1">
      <alignment horizontal="center" vertical="center" wrapText="1"/>
    </xf>
    <xf numFmtId="1" fontId="12" fillId="50" borderId="26" xfId="0" applyNumberFormat="1" applyFont="1" applyFill="1" applyBorder="1" applyAlignment="1">
      <alignment horizontal="center" vertical="center"/>
    </xf>
    <xf numFmtId="1" fontId="12" fillId="50" borderId="40" xfId="0" applyNumberFormat="1" applyFont="1" applyFill="1" applyBorder="1" applyAlignment="1">
      <alignment horizontal="center" vertical="center"/>
    </xf>
    <xf numFmtId="1" fontId="12" fillId="50" borderId="25" xfId="0" applyNumberFormat="1" applyFont="1" applyFill="1" applyBorder="1" applyAlignment="1">
      <alignment horizontal="center" vertical="center"/>
    </xf>
    <xf numFmtId="49" fontId="24" fillId="50" borderId="21" xfId="0" applyNumberFormat="1" applyFont="1" applyFill="1" applyBorder="1" applyAlignment="1" applyProtection="1">
      <alignment horizontal="center" vertical="center" wrapText="1"/>
      <protection/>
    </xf>
    <xf numFmtId="49" fontId="24" fillId="50" borderId="25" xfId="0" applyNumberFormat="1" applyFont="1" applyFill="1" applyBorder="1" applyAlignment="1" applyProtection="1">
      <alignment horizontal="center" vertical="center" wrapText="1"/>
      <protection/>
    </xf>
    <xf numFmtId="49" fontId="169" fillId="50" borderId="26" xfId="0" applyNumberFormat="1" applyFont="1" applyFill="1" applyBorder="1" applyAlignment="1" applyProtection="1">
      <alignment horizontal="center" vertical="center" wrapText="1"/>
      <protection/>
    </xf>
    <xf numFmtId="49" fontId="169" fillId="50" borderId="25" xfId="0" applyNumberFormat="1" applyFont="1" applyFill="1" applyBorder="1" applyAlignment="1" applyProtection="1">
      <alignment horizontal="center" vertical="center" wrapText="1"/>
      <protection/>
    </xf>
    <xf numFmtId="0" fontId="23" fillId="50" borderId="19" xfId="0" applyNumberFormat="1" applyFont="1" applyFill="1" applyBorder="1" applyAlignment="1">
      <alignment horizontal="center" vertical="center"/>
    </xf>
    <xf numFmtId="49" fontId="24" fillId="50" borderId="35" xfId="0" applyNumberFormat="1" applyFont="1" applyFill="1" applyBorder="1" applyAlignment="1" applyProtection="1">
      <alignment horizontal="center" vertical="center" wrapText="1"/>
      <protection/>
    </xf>
    <xf numFmtId="49" fontId="24" fillId="50" borderId="36" xfId="0" applyNumberFormat="1" applyFont="1" applyFill="1" applyBorder="1" applyAlignment="1" applyProtection="1">
      <alignment horizontal="center" vertical="center" wrapText="1"/>
      <protection/>
    </xf>
    <xf numFmtId="49" fontId="24" fillId="50" borderId="26" xfId="0" applyNumberFormat="1" applyFont="1" applyFill="1" applyBorder="1" applyAlignment="1" applyProtection="1">
      <alignment horizontal="center" vertical="center" wrapText="1"/>
      <protection/>
    </xf>
    <xf numFmtId="49" fontId="24" fillId="50" borderId="40" xfId="0" applyNumberFormat="1" applyFont="1" applyFill="1" applyBorder="1" applyAlignment="1" applyProtection="1">
      <alignment horizontal="center" vertical="center" wrapText="1"/>
      <protection/>
    </xf>
    <xf numFmtId="49" fontId="14" fillId="50" borderId="0" xfId="0" applyNumberFormat="1" applyFont="1" applyFill="1" applyBorder="1" applyAlignment="1">
      <alignment horizontal="center" vertical="center"/>
    </xf>
    <xf numFmtId="49" fontId="4" fillId="50" borderId="0" xfId="0" applyNumberFormat="1" applyFont="1" applyFill="1" applyAlignment="1">
      <alignment horizontal="left"/>
    </xf>
    <xf numFmtId="0" fontId="3" fillId="50" borderId="0" xfId="0" applyNumberFormat="1" applyFont="1" applyFill="1" applyAlignment="1">
      <alignment horizontal="center"/>
    </xf>
    <xf numFmtId="0" fontId="7" fillId="50" borderId="0" xfId="0" applyNumberFormat="1" applyFont="1" applyFill="1" applyAlignment="1">
      <alignment horizontal="center" wrapText="1"/>
    </xf>
    <xf numFmtId="49" fontId="7" fillId="50" borderId="0" xfId="0" applyNumberFormat="1" applyFont="1" applyFill="1" applyAlignment="1">
      <alignment horizontal="center" wrapText="1"/>
    </xf>
    <xf numFmtId="49" fontId="3" fillId="50" borderId="0" xfId="0" applyNumberFormat="1" applyFont="1" applyFill="1" applyAlignment="1">
      <alignment horizontal="center"/>
    </xf>
    <xf numFmtId="49" fontId="161" fillId="50" borderId="0" xfId="0" applyNumberFormat="1" applyFont="1" applyFill="1" applyBorder="1" applyAlignment="1" applyProtection="1">
      <alignment horizontal="center" vertical="center" wrapText="1"/>
      <protection/>
    </xf>
    <xf numFmtId="49" fontId="166" fillId="50" borderId="26" xfId="0" applyNumberFormat="1" applyFont="1" applyFill="1" applyBorder="1" applyAlignment="1" applyProtection="1">
      <alignment horizontal="center" vertical="center" wrapText="1"/>
      <protection/>
    </xf>
    <xf numFmtId="49" fontId="166" fillId="50" borderId="25" xfId="0" applyNumberFormat="1" applyFont="1" applyFill="1" applyBorder="1" applyAlignment="1" applyProtection="1">
      <alignment horizontal="center" vertical="center" wrapText="1"/>
      <protection/>
    </xf>
    <xf numFmtId="49" fontId="14" fillId="50" borderId="0" xfId="0" applyNumberFormat="1" applyFont="1" applyFill="1" applyBorder="1" applyAlignment="1">
      <alignment horizontal="center" wrapText="1"/>
    </xf>
    <xf numFmtId="0" fontId="14" fillId="50" borderId="0" xfId="0" applyNumberFormat="1" applyFont="1" applyFill="1" applyBorder="1" applyAlignment="1">
      <alignment horizontal="center" vertical="center"/>
    </xf>
    <xf numFmtId="49" fontId="18" fillId="50" borderId="22" xfId="0" applyNumberFormat="1" applyFont="1" applyFill="1" applyBorder="1" applyAlignment="1">
      <alignment/>
    </xf>
    <xf numFmtId="49" fontId="104" fillId="50" borderId="21" xfId="0" applyNumberFormat="1" applyFont="1" applyFill="1" applyBorder="1" applyAlignment="1">
      <alignment horizontal="center" vertical="center" wrapText="1"/>
    </xf>
    <xf numFmtId="49" fontId="104" fillId="50" borderId="23" xfId="0" applyNumberFormat="1" applyFont="1" applyFill="1" applyBorder="1" applyAlignment="1">
      <alignment horizontal="center" vertical="center" wrapText="1"/>
    </xf>
    <xf numFmtId="49" fontId="104" fillId="50" borderId="38" xfId="0" applyNumberFormat="1" applyFont="1" applyFill="1" applyBorder="1" applyAlignment="1">
      <alignment horizontal="center" vertical="center" wrapText="1"/>
    </xf>
    <xf numFmtId="49" fontId="0" fillId="50" borderId="0" xfId="0" applyNumberFormat="1" applyFont="1" applyFill="1" applyBorder="1" applyAlignment="1">
      <alignment/>
    </xf>
    <xf numFmtId="49" fontId="104" fillId="50" borderId="20" xfId="0" applyNumberFormat="1" applyFont="1" applyFill="1" applyBorder="1" applyAlignment="1">
      <alignment horizontal="center" vertical="center" wrapText="1"/>
    </xf>
    <xf numFmtId="49" fontId="104" fillId="50" borderId="21" xfId="0" applyNumberFormat="1" applyFont="1" applyFill="1" applyBorder="1" applyAlignment="1" applyProtection="1">
      <alignment horizontal="center" vertical="center" wrapText="1"/>
      <protection/>
    </xf>
    <xf numFmtId="49" fontId="104" fillId="50" borderId="26" xfId="0" applyNumberFormat="1" applyFont="1" applyFill="1" applyBorder="1" applyAlignment="1" applyProtection="1">
      <alignment horizontal="center" vertical="center" wrapText="1"/>
      <protection/>
    </xf>
    <xf numFmtId="49" fontId="104" fillId="50" borderId="40" xfId="0" applyNumberFormat="1" applyFont="1" applyFill="1" applyBorder="1" applyAlignment="1" applyProtection="1">
      <alignment horizontal="center" vertical="center" wrapText="1"/>
      <protection/>
    </xf>
    <xf numFmtId="49" fontId="104" fillId="50" borderId="25" xfId="0" applyNumberFormat="1" applyFont="1" applyFill="1" applyBorder="1" applyAlignment="1" applyProtection="1">
      <alignment horizontal="center" vertical="center" wrapText="1"/>
      <protection/>
    </xf>
    <xf numFmtId="49" fontId="0" fillId="50" borderId="0" xfId="0" applyNumberFormat="1" applyFont="1" applyFill="1" applyBorder="1" applyAlignment="1">
      <alignment wrapText="1"/>
    </xf>
    <xf numFmtId="49" fontId="104" fillId="50" borderId="35" xfId="0" applyNumberFormat="1" applyFont="1" applyFill="1" applyBorder="1" applyAlignment="1" applyProtection="1">
      <alignment horizontal="center" vertical="center" wrapText="1"/>
      <protection/>
    </xf>
    <xf numFmtId="49" fontId="104" fillId="50" borderId="19" xfId="0" applyNumberFormat="1" applyFont="1" applyFill="1" applyBorder="1" applyAlignment="1" applyProtection="1">
      <alignment horizontal="center" vertical="center" wrapText="1"/>
      <protection/>
    </xf>
    <xf numFmtId="49" fontId="104" fillId="50" borderId="36" xfId="0" applyNumberFormat="1" applyFont="1" applyFill="1" applyBorder="1" applyAlignment="1" applyProtection="1">
      <alignment horizontal="center" vertical="center" wrapText="1"/>
      <protection/>
    </xf>
    <xf numFmtId="49" fontId="104" fillId="50" borderId="20" xfId="0" applyNumberFormat="1" applyFont="1" applyFill="1" applyBorder="1" applyAlignment="1" applyProtection="1">
      <alignment horizontal="center" vertical="center" wrapText="1"/>
      <protection/>
    </xf>
    <xf numFmtId="1" fontId="110" fillId="50" borderId="26" xfId="0" applyNumberFormat="1" applyFont="1" applyFill="1" applyBorder="1" applyAlignment="1">
      <alignment horizontal="center" vertical="center"/>
    </xf>
    <xf numFmtId="1" fontId="110" fillId="50" borderId="40" xfId="0" applyNumberFormat="1" applyFont="1" applyFill="1" applyBorder="1" applyAlignment="1">
      <alignment horizontal="center" vertical="center"/>
    </xf>
    <xf numFmtId="1" fontId="110" fillId="50" borderId="25" xfId="0" applyNumberFormat="1" applyFont="1" applyFill="1" applyBorder="1" applyAlignment="1">
      <alignment horizontal="center" vertical="center"/>
    </xf>
    <xf numFmtId="49" fontId="170" fillId="50" borderId="20" xfId="0" applyNumberFormat="1" applyFont="1" applyFill="1" applyBorder="1" applyAlignment="1" applyProtection="1">
      <alignment horizontal="center" vertical="center" wrapText="1"/>
      <protection/>
    </xf>
    <xf numFmtId="49" fontId="110" fillId="50" borderId="26" xfId="0" applyNumberFormat="1" applyFont="1" applyFill="1" applyBorder="1" applyAlignment="1" applyProtection="1">
      <alignment horizontal="center" vertical="center" wrapText="1"/>
      <protection/>
    </xf>
    <xf numFmtId="49" fontId="110" fillId="50" borderId="40" xfId="0" applyNumberFormat="1" applyFont="1" applyFill="1" applyBorder="1" applyAlignment="1">
      <alignment horizontal="center" vertical="center" wrapText="1"/>
    </xf>
    <xf numFmtId="49" fontId="110" fillId="50" borderId="25" xfId="0" applyNumberFormat="1" applyFont="1" applyFill="1" applyBorder="1" applyAlignment="1">
      <alignment horizontal="center" vertical="center" wrapText="1"/>
    </xf>
    <xf numFmtId="49" fontId="104" fillId="50" borderId="36" xfId="0" applyNumberFormat="1" applyFont="1" applyFill="1" applyBorder="1" applyAlignment="1">
      <alignment horizontal="center" vertical="center" wrapText="1"/>
    </xf>
    <xf numFmtId="49" fontId="104" fillId="50" borderId="39" xfId="0" applyNumberFormat="1" applyFont="1" applyFill="1" applyBorder="1" applyAlignment="1">
      <alignment horizontal="center" vertical="center" wrapText="1"/>
    </xf>
    <xf numFmtId="49" fontId="104" fillId="50" borderId="37" xfId="0" applyNumberFormat="1" applyFont="1" applyFill="1" applyBorder="1" applyAlignment="1">
      <alignment horizontal="center" vertical="center" wrapText="1"/>
    </xf>
    <xf numFmtId="49" fontId="104" fillId="50" borderId="27" xfId="0" applyNumberFormat="1" applyFont="1" applyFill="1" applyBorder="1" applyAlignment="1">
      <alignment horizontal="center" vertical="center" wrapText="1"/>
    </xf>
    <xf numFmtId="0" fontId="14" fillId="50" borderId="0" xfId="0" applyNumberFormat="1" applyFont="1" applyFill="1" applyBorder="1" applyAlignment="1">
      <alignment horizontal="center" wrapText="1"/>
    </xf>
    <xf numFmtId="0" fontId="110" fillId="50" borderId="20" xfId="0" applyNumberFormat="1" applyFont="1" applyFill="1" applyBorder="1" applyAlignment="1">
      <alignment horizontal="center" vertical="center" wrapText="1"/>
    </xf>
    <xf numFmtId="3" fontId="18" fillId="50" borderId="19" xfId="0" applyNumberFormat="1" applyFont="1" applyFill="1" applyBorder="1" applyAlignment="1">
      <alignment horizontal="center" vertical="center"/>
    </xf>
    <xf numFmtId="49" fontId="110" fillId="50" borderId="20" xfId="0" applyNumberFormat="1" applyFont="1" applyFill="1" applyBorder="1" applyAlignment="1" applyProtection="1">
      <alignment horizontal="center" vertical="center" wrapText="1"/>
      <protection/>
    </xf>
    <xf numFmtId="49" fontId="104" fillId="50" borderId="35" xfId="0" applyNumberFormat="1" applyFont="1" applyFill="1" applyBorder="1" applyAlignment="1">
      <alignment horizontal="center" vertical="center" wrapText="1"/>
    </xf>
    <xf numFmtId="49" fontId="104" fillId="50" borderId="24" xfId="0" applyNumberFormat="1" applyFont="1" applyFill="1" applyBorder="1" applyAlignment="1">
      <alignment horizontal="center" vertical="center" wrapText="1"/>
    </xf>
    <xf numFmtId="0" fontId="7" fillId="0" borderId="0" xfId="0" applyNumberFormat="1" applyFont="1" applyFill="1" applyBorder="1" applyAlignment="1">
      <alignment horizontal="left" wrapText="1"/>
    </xf>
    <xf numFmtId="1" fontId="100" fillId="0" borderId="20" xfId="0" applyNumberFormat="1" applyFont="1" applyFill="1" applyBorder="1" applyAlignment="1">
      <alignment horizontal="center" vertical="center"/>
    </xf>
    <xf numFmtId="0" fontId="25" fillId="0" borderId="0" xfId="0" applyNumberFormat="1" applyFont="1" applyFill="1" applyAlignment="1">
      <alignment horizontal="center"/>
    </xf>
    <xf numFmtId="0" fontId="25" fillId="0" borderId="0" xfId="0" applyNumberFormat="1" applyFont="1" applyFill="1" applyBorder="1" applyAlignment="1">
      <alignment horizontal="center" vertical="center"/>
    </xf>
    <xf numFmtId="49" fontId="100" fillId="0" borderId="20" xfId="0" applyNumberFormat="1" applyFont="1" applyFill="1" applyBorder="1" applyAlignment="1" applyProtection="1">
      <alignment horizontal="center" vertical="center" wrapText="1"/>
      <protection/>
    </xf>
    <xf numFmtId="0" fontId="30"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wrapText="1"/>
    </xf>
    <xf numFmtId="0" fontId="30" fillId="0" borderId="0" xfId="0" applyNumberFormat="1" applyFont="1" applyFill="1" applyBorder="1" applyAlignment="1">
      <alignment horizontal="center" wrapText="1"/>
    </xf>
    <xf numFmtId="49" fontId="100" fillId="0" borderId="20" xfId="0" applyNumberFormat="1" applyFont="1" applyFill="1" applyBorder="1" applyAlignment="1">
      <alignment horizontal="center" vertical="center" wrapText="1"/>
    </xf>
    <xf numFmtId="49" fontId="7" fillId="0" borderId="0" xfId="0" applyNumberFormat="1" applyFont="1" applyFill="1" applyBorder="1" applyAlignment="1">
      <alignment horizontal="left" wrapText="1"/>
    </xf>
    <xf numFmtId="0" fontId="100" fillId="0" borderId="20" xfId="0" applyNumberFormat="1" applyFont="1" applyFill="1" applyBorder="1" applyAlignment="1">
      <alignment horizontal="center" vertical="center" wrapText="1"/>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49" fontId="108" fillId="0" borderId="20" xfId="0" applyNumberFormat="1" applyFont="1" applyFill="1" applyBorder="1" applyAlignment="1" applyProtection="1">
      <alignment horizontal="center" vertical="center" wrapText="1"/>
      <protection/>
    </xf>
    <xf numFmtId="49" fontId="4" fillId="0" borderId="0" xfId="0" applyNumberFormat="1" applyFont="1" applyFill="1" applyAlignment="1">
      <alignment horizontal="left"/>
    </xf>
    <xf numFmtId="49" fontId="104" fillId="0" borderId="20" xfId="0" applyNumberFormat="1" applyFont="1" applyFill="1" applyBorder="1" applyAlignment="1">
      <alignment horizontal="center" vertical="center" wrapText="1"/>
    </xf>
    <xf numFmtId="49" fontId="104" fillId="0" borderId="20" xfId="0" applyNumberFormat="1" applyFont="1" applyFill="1" applyBorder="1" applyAlignment="1" applyProtection="1">
      <alignment horizontal="center" vertical="center" wrapText="1"/>
      <protection/>
    </xf>
    <xf numFmtId="0" fontId="104" fillId="0" borderId="20" xfId="0" applyNumberFormat="1" applyFont="1" applyFill="1" applyBorder="1" applyAlignment="1">
      <alignment horizontal="center" vertical="center" wrapText="1"/>
    </xf>
    <xf numFmtId="0" fontId="0" fillId="0" borderId="0" xfId="0" applyNumberFormat="1" applyFont="1" applyFill="1" applyAlignment="1">
      <alignment horizontal="center"/>
    </xf>
    <xf numFmtId="49" fontId="105" fillId="0" borderId="43" xfId="0" applyNumberFormat="1" applyFont="1" applyFill="1" applyBorder="1" applyAlignment="1" applyProtection="1">
      <alignment horizontal="center" vertical="center" wrapText="1"/>
      <protection/>
    </xf>
    <xf numFmtId="49" fontId="105" fillId="0" borderId="20" xfId="0" applyNumberFormat="1" applyFont="1" applyFill="1" applyBorder="1" applyAlignment="1" applyProtection="1">
      <alignment horizontal="center" vertical="center" wrapText="1"/>
      <protection/>
    </xf>
    <xf numFmtId="49" fontId="18" fillId="0" borderId="0" xfId="0" applyNumberFormat="1" applyFont="1" applyFill="1" applyBorder="1" applyAlignment="1">
      <alignment horizontal="center"/>
    </xf>
    <xf numFmtId="1" fontId="104" fillId="0" borderId="20" xfId="0" applyNumberFormat="1" applyFont="1" applyFill="1" applyBorder="1" applyAlignment="1">
      <alignment horizontal="center" vertical="center"/>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49" fontId="24" fillId="50" borderId="23" xfId="0" applyNumberFormat="1" applyFont="1" applyFill="1" applyBorder="1" applyAlignment="1" applyProtection="1">
      <alignment horizontal="center" vertical="center" wrapText="1"/>
      <protection/>
    </xf>
    <xf numFmtId="49" fontId="24" fillId="50" borderId="27" xfId="0" applyNumberFormat="1" applyFont="1" applyFill="1" applyBorder="1" applyAlignment="1" applyProtection="1">
      <alignment horizontal="center" vertical="center" wrapText="1"/>
      <protection/>
    </xf>
    <xf numFmtId="49" fontId="24" fillId="50" borderId="37" xfId="0" applyNumberFormat="1" applyFont="1" applyFill="1" applyBorder="1" applyAlignment="1" applyProtection="1">
      <alignment horizontal="center" vertical="center" wrapText="1"/>
      <protection/>
    </xf>
    <xf numFmtId="49" fontId="24" fillId="50" borderId="38" xfId="0" applyNumberFormat="1" applyFont="1" applyFill="1" applyBorder="1" applyAlignment="1" applyProtection="1">
      <alignment horizontal="center" vertical="center" wrapText="1"/>
      <protection/>
    </xf>
    <xf numFmtId="49" fontId="161" fillId="50" borderId="24" xfId="0" applyNumberFormat="1" applyFont="1" applyFill="1" applyBorder="1" applyAlignment="1" applyProtection="1">
      <alignment horizontal="center" vertical="center" wrapText="1"/>
      <protection/>
    </xf>
    <xf numFmtId="49" fontId="12" fillId="50" borderId="40" xfId="0" applyNumberFormat="1" applyFont="1" applyFill="1" applyBorder="1" applyAlignment="1" applyProtection="1">
      <alignment horizontal="center" vertical="center" wrapText="1"/>
      <protection/>
    </xf>
    <xf numFmtId="49" fontId="12" fillId="50" borderId="25" xfId="0" applyNumberFormat="1" applyFont="1" applyFill="1" applyBorder="1" applyAlignment="1" applyProtection="1">
      <alignment horizontal="center" vertical="center" wrapText="1"/>
      <protection/>
    </xf>
    <xf numFmtId="49" fontId="171" fillId="50" borderId="20" xfId="0" applyNumberFormat="1" applyFont="1" applyFill="1" applyBorder="1" applyAlignment="1" applyProtection="1">
      <alignment horizontal="center" vertical="center"/>
      <protection/>
    </xf>
    <xf numFmtId="49" fontId="5" fillId="50" borderId="20" xfId="0" applyNumberFormat="1" applyFont="1" applyFill="1" applyBorder="1" applyAlignment="1" applyProtection="1">
      <alignment horizontal="center" vertical="center"/>
      <protection/>
    </xf>
    <xf numFmtId="194" fontId="29" fillId="47" borderId="20" xfId="0" applyNumberFormat="1" applyFont="1" applyFill="1" applyBorder="1" applyAlignment="1" applyProtection="1">
      <alignment horizontal="right" vertical="center"/>
      <protection/>
    </xf>
    <xf numFmtId="194" fontId="5" fillId="50" borderId="20" xfId="136" applyNumberFormat="1" applyFont="1" applyFill="1" applyBorder="1" applyAlignment="1" applyProtection="1">
      <alignment horizontal="right" vertical="center"/>
      <protection/>
    </xf>
    <xf numFmtId="194" fontId="5" fillId="47" borderId="20" xfId="0" applyNumberFormat="1" applyFont="1" applyFill="1" applyBorder="1" applyAlignment="1" applyProtection="1">
      <alignment horizontal="right" vertical="center"/>
      <protection/>
    </xf>
    <xf numFmtId="194" fontId="5" fillId="0" borderId="20" xfId="0" applyNumberFormat="1" applyFont="1" applyFill="1" applyBorder="1" applyAlignment="1" applyProtection="1">
      <alignment horizontal="right" vertical="center"/>
      <protection/>
    </xf>
    <xf numFmtId="1" fontId="5" fillId="47" borderId="20" xfId="0" applyNumberFormat="1" applyFont="1" applyFill="1" applyBorder="1" applyAlignment="1" applyProtection="1">
      <alignment horizontal="right" vertical="center"/>
      <protection/>
    </xf>
    <xf numFmtId="194" fontId="5" fillId="47" borderId="20" xfId="136" applyNumberFormat="1" applyFont="1" applyFill="1" applyBorder="1" applyAlignment="1" applyProtection="1">
      <alignment horizontal="right" vertical="center"/>
      <protection/>
    </xf>
    <xf numFmtId="194" fontId="5" fillId="50" borderId="20" xfId="0" applyNumberFormat="1" applyFont="1" applyFill="1" applyBorder="1" applyAlignment="1">
      <alignment horizontal="right" vertical="center"/>
    </xf>
    <xf numFmtId="49" fontId="5" fillId="50" borderId="20" xfId="0" applyNumberFormat="1" applyFont="1" applyFill="1" applyBorder="1" applyAlignment="1">
      <alignment/>
    </xf>
    <xf numFmtId="49" fontId="5" fillId="47" borderId="20" xfId="0" applyNumberFormat="1" applyFont="1" applyFill="1" applyBorder="1" applyAlignment="1" applyProtection="1">
      <alignment vertical="center"/>
      <protection/>
    </xf>
    <xf numFmtId="49" fontId="5" fillId="0" borderId="20" xfId="144" applyNumberFormat="1" applyFont="1" applyFill="1" applyBorder="1" applyAlignment="1" applyProtection="1">
      <alignment vertical="center" wrapText="1"/>
      <protection locked="0"/>
    </xf>
    <xf numFmtId="49" fontId="5" fillId="0" borderId="20" xfId="144" applyNumberFormat="1" applyFont="1" applyFill="1" applyBorder="1" applyAlignment="1" applyProtection="1">
      <alignment vertical="center"/>
      <protection locked="0"/>
    </xf>
    <xf numFmtId="49" fontId="5" fillId="0" borderId="20" xfId="0" applyNumberFormat="1" applyFont="1" applyFill="1" applyBorder="1" applyAlignment="1" applyProtection="1">
      <alignment/>
      <protection locked="0"/>
    </xf>
    <xf numFmtId="49" fontId="171" fillId="50" borderId="20" xfId="0" applyNumberFormat="1" applyFont="1" applyFill="1" applyBorder="1" applyAlignment="1" applyProtection="1">
      <alignment horizontal="center" vertical="center" wrapText="1"/>
      <protection/>
    </xf>
    <xf numFmtId="49" fontId="162" fillId="50" borderId="20" xfId="0" applyNumberFormat="1" applyFont="1" applyFill="1" applyBorder="1" applyAlignment="1" applyProtection="1">
      <alignment vertical="center"/>
      <protection/>
    </xf>
    <xf numFmtId="49" fontId="171" fillId="50" borderId="20" xfId="0" applyNumberFormat="1" applyFont="1" applyFill="1" applyBorder="1" applyAlignment="1" applyProtection="1">
      <alignment vertical="center"/>
      <protection/>
    </xf>
    <xf numFmtId="49" fontId="5" fillId="50" borderId="20" xfId="136" applyNumberFormat="1" applyFont="1" applyFill="1" applyBorder="1" applyAlignment="1" applyProtection="1">
      <alignment vertical="center"/>
      <protection/>
    </xf>
    <xf numFmtId="0" fontId="5" fillId="50" borderId="20" xfId="136" applyFont="1" applyFill="1" applyBorder="1" applyAlignment="1">
      <alignment vertical="center"/>
      <protection/>
    </xf>
    <xf numFmtId="49" fontId="5" fillId="50" borderId="20" xfId="136" applyNumberFormat="1" applyFont="1" applyFill="1" applyBorder="1" applyAlignment="1">
      <alignment vertical="center"/>
      <protection/>
    </xf>
    <xf numFmtId="49" fontId="111" fillId="47" borderId="20" xfId="0" applyNumberFormat="1" applyFont="1" applyFill="1" applyBorder="1" applyAlignment="1" applyProtection="1">
      <alignment vertical="center"/>
      <protection/>
    </xf>
    <xf numFmtId="0" fontId="100" fillId="0" borderId="20" xfId="135" applyFont="1" applyFill="1" applyBorder="1" applyAlignment="1">
      <alignment horizontal="center" vertical="center" wrapText="1"/>
      <protection/>
    </xf>
    <xf numFmtId="49" fontId="164" fillId="50" borderId="20" xfId="0" applyNumberFormat="1" applyFont="1" applyFill="1" applyBorder="1" applyAlignment="1" applyProtection="1">
      <alignment horizontal="center" vertical="center" wrapText="1"/>
      <protection/>
    </xf>
    <xf numFmtId="210" fontId="164" fillId="50" borderId="20" xfId="0" applyNumberFormat="1" applyFont="1" applyFill="1" applyBorder="1" applyAlignment="1">
      <alignment horizontal="right" vertical="center"/>
    </xf>
    <xf numFmtId="3" fontId="172" fillId="0" borderId="20" xfId="144" applyNumberFormat="1" applyFont="1" applyFill="1" applyBorder="1" applyAlignment="1" applyProtection="1">
      <alignment horizontal="center" vertical="center"/>
      <protection locked="0"/>
    </xf>
    <xf numFmtId="3" fontId="103" fillId="0" borderId="20" xfId="144" applyNumberFormat="1" applyFont="1" applyFill="1" applyBorder="1" applyAlignment="1" applyProtection="1">
      <alignment horizontal="center" vertical="center"/>
      <protection locked="0"/>
    </xf>
    <xf numFmtId="3" fontId="103" fillId="0" borderId="20" xfId="144" applyNumberFormat="1" applyFont="1" applyFill="1" applyBorder="1" applyAlignment="1" applyProtection="1">
      <alignment horizontal="center" vertical="center"/>
      <protection/>
    </xf>
    <xf numFmtId="194" fontId="112" fillId="47" borderId="20" xfId="99" applyNumberFormat="1" applyFont="1" applyFill="1" applyBorder="1" applyAlignment="1" applyProtection="1">
      <alignment horizontal="center" vertical="center"/>
      <protection/>
    </xf>
    <xf numFmtId="194" fontId="103" fillId="47" borderId="20" xfId="99" applyNumberFormat="1" applyFont="1" applyFill="1" applyBorder="1" applyAlignment="1" applyProtection="1">
      <alignment horizontal="center" vertical="center"/>
      <protection/>
    </xf>
    <xf numFmtId="49" fontId="103" fillId="47" borderId="20" xfId="0" applyNumberFormat="1" applyFont="1" applyFill="1" applyBorder="1" applyAlignment="1" applyProtection="1">
      <alignment horizontal="center" vertical="center"/>
      <protection/>
    </xf>
    <xf numFmtId="194" fontId="107" fillId="47" borderId="20" xfId="99" applyNumberFormat="1" applyFont="1" applyFill="1" applyBorder="1" applyAlignment="1">
      <alignment horizontal="center"/>
    </xf>
    <xf numFmtId="3" fontId="168" fillId="51" borderId="20" xfId="142" applyNumberFormat="1" applyFont="1" applyFill="1" applyBorder="1" applyAlignment="1">
      <alignment vertical="center" wrapText="1"/>
      <protection/>
    </xf>
    <xf numFmtId="3" fontId="168" fillId="51" borderId="20" xfId="0" applyNumberFormat="1" applyFont="1" applyFill="1" applyBorder="1" applyAlignment="1">
      <alignment vertical="center" wrapText="1"/>
    </xf>
    <xf numFmtId="194" fontId="103" fillId="47" borderId="20" xfId="0" applyNumberFormat="1" applyFont="1" applyFill="1" applyBorder="1" applyAlignment="1" applyProtection="1">
      <alignment horizontal="center" vertical="center"/>
      <protection/>
    </xf>
    <xf numFmtId="41" fontId="103" fillId="47" borderId="20" xfId="0" applyNumberFormat="1" applyFont="1" applyFill="1" applyBorder="1" applyAlignment="1" applyProtection="1">
      <alignment horizontal="center" vertical="center"/>
      <protection locked="0"/>
    </xf>
    <xf numFmtId="194" fontId="139" fillId="47" borderId="20" xfId="99" applyNumberFormat="1" applyFont="1" applyFill="1" applyBorder="1" applyAlignment="1" applyProtection="1">
      <alignment horizontal="center" vertical="center"/>
      <protection/>
    </xf>
    <xf numFmtId="194" fontId="139" fillId="47" borderId="20" xfId="0" applyNumberFormat="1" applyFont="1" applyFill="1" applyBorder="1" applyAlignment="1" applyProtection="1">
      <alignment horizontal="right" vertical="center"/>
      <protection/>
    </xf>
  </cellXfs>
  <cellStyles count="15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Explanatory Text" xfId="105"/>
    <cellStyle name="Explanatory Text 2" xfId="106"/>
    <cellStyle name="Explanatory Text 3" xfId="107"/>
    <cellStyle name="Followed Hyperlink" xfId="108"/>
    <cellStyle name="Good" xfId="109"/>
    <cellStyle name="Good 2" xfId="110"/>
    <cellStyle name="Good 3" xfId="111"/>
    <cellStyle name="Heading 1" xfId="112"/>
    <cellStyle name="Heading 1 2" xfId="113"/>
    <cellStyle name="Heading 1 3" xfId="114"/>
    <cellStyle name="Heading 2" xfId="115"/>
    <cellStyle name="Heading 2 2" xfId="116"/>
    <cellStyle name="Heading 2 3" xfId="117"/>
    <cellStyle name="Heading 3" xfId="118"/>
    <cellStyle name="Heading 3 2" xfId="119"/>
    <cellStyle name="Heading 3 3" xfId="120"/>
    <cellStyle name="Heading 4" xfId="121"/>
    <cellStyle name="Heading 4 2" xfId="122"/>
    <cellStyle name="Heading 4 3" xfId="123"/>
    <cellStyle name="Hyperlink" xfId="124"/>
    <cellStyle name="Input" xfId="125"/>
    <cellStyle name="Input 2" xfId="126"/>
    <cellStyle name="Input 3" xfId="127"/>
    <cellStyle name="Linked Cell" xfId="128"/>
    <cellStyle name="Linked Cell 2" xfId="129"/>
    <cellStyle name="Linked Cell 3" xfId="130"/>
    <cellStyle name="Neutral" xfId="131"/>
    <cellStyle name="Neutral 2" xfId="132"/>
    <cellStyle name="Neutral 3" xfId="133"/>
    <cellStyle name="Normal 2" xfId="134"/>
    <cellStyle name="Normal 2 2" xfId="135"/>
    <cellStyle name="Normal 2 3" xfId="136"/>
    <cellStyle name="Normal 3" xfId="137"/>
    <cellStyle name="Normal 3 2" xfId="138"/>
    <cellStyle name="Normal 4" xfId="139"/>
    <cellStyle name="Normal 4 2" xfId="140"/>
    <cellStyle name="Normal 5" xfId="141"/>
    <cellStyle name="Normal 6" xfId="142"/>
    <cellStyle name="Normal_1. (Goc) THONG KE TT01 Toàn tỉnh Hoa Binh 6 tháng 2013" xfId="143"/>
    <cellStyle name="Normal_1. (Goc) THONG KE TT01 Toàn tỉnh Hoa Binh 6 tháng 2013 2" xfId="144"/>
    <cellStyle name="Normal_19 bieu m nhapcong thuc da sao 11 don vi " xfId="145"/>
    <cellStyle name="Normal_Bieu 8 - Bieu 19 toan tinh" xfId="146"/>
    <cellStyle name="Normal_Bieu mau TK tu 11 den 19 (ban phat hanh)" xfId="147"/>
    <cellStyle name="Note" xfId="148"/>
    <cellStyle name="Note 2" xfId="149"/>
    <cellStyle name="Note 3" xfId="150"/>
    <cellStyle name="Output" xfId="151"/>
    <cellStyle name="Output 2" xfId="152"/>
    <cellStyle name="Output 3" xfId="153"/>
    <cellStyle name="Percent" xfId="154"/>
    <cellStyle name="Percent 2" xfId="155"/>
    <cellStyle name="Percent 2 2" xfId="156"/>
    <cellStyle name="Percent 2 3" xfId="157"/>
    <cellStyle name="Percent 3" xfId="158"/>
    <cellStyle name="Percent 4" xfId="159"/>
    <cellStyle name="Percent 5" xfId="160"/>
    <cellStyle name="Title" xfId="161"/>
    <cellStyle name="Title 2" xfId="162"/>
    <cellStyle name="Title 3" xfId="163"/>
    <cellStyle name="Total" xfId="164"/>
    <cellStyle name="Total 2" xfId="165"/>
    <cellStyle name="Total 3" xfId="166"/>
    <cellStyle name="Warning Text" xfId="167"/>
    <cellStyle name="Warning Text 2" xfId="168"/>
    <cellStyle name="Warning Text 3"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295400"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295400"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100012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100012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764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6764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104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104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64" t="s">
        <v>26</v>
      </c>
      <c r="B1" s="564"/>
      <c r="C1" s="563" t="s">
        <v>74</v>
      </c>
      <c r="D1" s="563"/>
      <c r="E1" s="563"/>
      <c r="F1" s="565" t="s">
        <v>70</v>
      </c>
      <c r="G1" s="565"/>
      <c r="H1" s="565"/>
    </row>
    <row r="2" spans="1:8" ht="33.75" customHeight="1">
      <c r="A2" s="566" t="s">
        <v>77</v>
      </c>
      <c r="B2" s="566"/>
      <c r="C2" s="563"/>
      <c r="D2" s="563"/>
      <c r="E2" s="563"/>
      <c r="F2" s="562" t="s">
        <v>71</v>
      </c>
      <c r="G2" s="562"/>
      <c r="H2" s="562"/>
    </row>
    <row r="3" spans="1:8" ht="19.5" customHeight="1">
      <c r="A3" s="6" t="s">
        <v>65</v>
      </c>
      <c r="B3" s="6"/>
      <c r="C3" s="24"/>
      <c r="D3" s="24"/>
      <c r="E3" s="24"/>
      <c r="F3" s="562" t="s">
        <v>72</v>
      </c>
      <c r="G3" s="562"/>
      <c r="H3" s="562"/>
    </row>
    <row r="4" spans="1:8" s="7" customFormat="1" ht="19.5" customHeight="1">
      <c r="A4" s="6"/>
      <c r="B4" s="6"/>
      <c r="D4" s="8"/>
      <c r="F4" s="9" t="s">
        <v>73</v>
      </c>
      <c r="G4" s="9"/>
      <c r="H4" s="9"/>
    </row>
    <row r="5" spans="1:8" s="23" customFormat="1" ht="36" customHeight="1">
      <c r="A5" s="544" t="s">
        <v>57</v>
      </c>
      <c r="B5" s="545"/>
      <c r="C5" s="548" t="s">
        <v>68</v>
      </c>
      <c r="D5" s="549"/>
      <c r="E5" s="550" t="s">
        <v>67</v>
      </c>
      <c r="F5" s="550"/>
      <c r="G5" s="550"/>
      <c r="H5" s="551"/>
    </row>
    <row r="6" spans="1:8" s="23" customFormat="1" ht="20.25" customHeight="1">
      <c r="A6" s="546"/>
      <c r="B6" s="547"/>
      <c r="C6" s="552" t="s">
        <v>3</v>
      </c>
      <c r="D6" s="552" t="s">
        <v>75</v>
      </c>
      <c r="E6" s="554" t="s">
        <v>69</v>
      </c>
      <c r="F6" s="551"/>
      <c r="G6" s="554" t="s">
        <v>76</v>
      </c>
      <c r="H6" s="551"/>
    </row>
    <row r="7" spans="1:8" s="23" customFormat="1" ht="52.5" customHeight="1">
      <c r="A7" s="546"/>
      <c r="B7" s="547"/>
      <c r="C7" s="553"/>
      <c r="D7" s="553"/>
      <c r="E7" s="5" t="s">
        <v>3</v>
      </c>
      <c r="F7" s="5" t="s">
        <v>9</v>
      </c>
      <c r="G7" s="5" t="s">
        <v>3</v>
      </c>
      <c r="H7" s="5" t="s">
        <v>9</v>
      </c>
    </row>
    <row r="8" spans="1:8" ht="15" customHeight="1">
      <c r="A8" s="556" t="s">
        <v>6</v>
      </c>
      <c r="B8" s="557"/>
      <c r="C8" s="10">
        <v>1</v>
      </c>
      <c r="D8" s="10" t="s">
        <v>44</v>
      </c>
      <c r="E8" s="10" t="s">
        <v>49</v>
      </c>
      <c r="F8" s="10" t="s">
        <v>58</v>
      </c>
      <c r="G8" s="10" t="s">
        <v>59</v>
      </c>
      <c r="H8" s="10" t="s">
        <v>60</v>
      </c>
    </row>
    <row r="9" spans="1:8" ht="26.25" customHeight="1">
      <c r="A9" s="558" t="s">
        <v>33</v>
      </c>
      <c r="B9" s="559"/>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60" t="s">
        <v>56</v>
      </c>
      <c r="C16" s="560"/>
      <c r="D16" s="26"/>
      <c r="E16" s="541" t="s">
        <v>19</v>
      </c>
      <c r="F16" s="541"/>
      <c r="G16" s="541"/>
      <c r="H16" s="541"/>
    </row>
    <row r="17" spans="2:8" ht="15.75" customHeight="1">
      <c r="B17" s="560"/>
      <c r="C17" s="560"/>
      <c r="D17" s="26"/>
      <c r="E17" s="542" t="s">
        <v>38</v>
      </c>
      <c r="F17" s="542"/>
      <c r="G17" s="542"/>
      <c r="H17" s="542"/>
    </row>
    <row r="18" spans="2:8" s="27" customFormat="1" ht="15.75" customHeight="1">
      <c r="B18" s="560"/>
      <c r="C18" s="560"/>
      <c r="D18" s="28"/>
      <c r="E18" s="543" t="s">
        <v>55</v>
      </c>
      <c r="F18" s="543"/>
      <c r="G18" s="543"/>
      <c r="H18" s="543"/>
    </row>
    <row r="20" ht="15.75">
      <c r="B20" s="19"/>
    </row>
    <row r="22" ht="15.75" hidden="1">
      <c r="A22" s="20" t="s">
        <v>41</v>
      </c>
    </row>
    <row r="23" spans="1:3" ht="15.75" hidden="1">
      <c r="A23" s="21"/>
      <c r="B23" s="561" t="s">
        <v>50</v>
      </c>
      <c r="C23" s="561"/>
    </row>
    <row r="24" spans="1:8" ht="15.75" customHeight="1" hidden="1">
      <c r="A24" s="22" t="s">
        <v>25</v>
      </c>
      <c r="B24" s="555" t="s">
        <v>53</v>
      </c>
      <c r="C24" s="555"/>
      <c r="D24" s="22"/>
      <c r="E24" s="22"/>
      <c r="F24" s="22"/>
      <c r="G24" s="22"/>
      <c r="H24" s="22"/>
    </row>
    <row r="25" spans="1:8" ht="15" customHeight="1" hidden="1">
      <c r="A25" s="22"/>
      <c r="B25" s="555" t="s">
        <v>54</v>
      </c>
      <c r="C25" s="555"/>
      <c r="D25" s="555"/>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36" t="s">
        <v>232</v>
      </c>
      <c r="B1" s="736"/>
      <c r="C1" s="736"/>
      <c r="D1" s="739" t="s">
        <v>344</v>
      </c>
      <c r="E1" s="739"/>
      <c r="F1" s="739"/>
      <c r="G1" s="739"/>
      <c r="H1" s="739"/>
      <c r="I1" s="739"/>
      <c r="J1" s="191" t="s">
        <v>345</v>
      </c>
      <c r="K1" s="322"/>
      <c r="L1" s="322"/>
    </row>
    <row r="2" spans="1:12" ht="18.75" customHeight="1">
      <c r="A2" s="737" t="s">
        <v>303</v>
      </c>
      <c r="B2" s="737"/>
      <c r="C2" s="737"/>
      <c r="D2" s="821" t="s">
        <v>233</v>
      </c>
      <c r="E2" s="821"/>
      <c r="F2" s="821"/>
      <c r="G2" s="821"/>
      <c r="H2" s="821"/>
      <c r="I2" s="821"/>
      <c r="J2" s="736" t="s">
        <v>346</v>
      </c>
      <c r="K2" s="736"/>
      <c r="L2" s="736"/>
    </row>
    <row r="3" spans="1:12" ht="17.25">
      <c r="A3" s="737" t="s">
        <v>255</v>
      </c>
      <c r="B3" s="737"/>
      <c r="C3" s="737"/>
      <c r="D3" s="822" t="s">
        <v>347</v>
      </c>
      <c r="E3" s="823"/>
      <c r="F3" s="823"/>
      <c r="G3" s="823"/>
      <c r="H3" s="823"/>
      <c r="I3" s="823"/>
      <c r="J3" s="194" t="s">
        <v>363</v>
      </c>
      <c r="K3" s="194"/>
      <c r="L3" s="194"/>
    </row>
    <row r="4" spans="1:12" ht="15.75">
      <c r="A4" s="825" t="s">
        <v>348</v>
      </c>
      <c r="B4" s="825"/>
      <c r="C4" s="825"/>
      <c r="D4" s="826"/>
      <c r="E4" s="826"/>
      <c r="F4" s="826"/>
      <c r="G4" s="826"/>
      <c r="H4" s="826"/>
      <c r="I4" s="826"/>
      <c r="J4" s="723" t="s">
        <v>305</v>
      </c>
      <c r="K4" s="723"/>
      <c r="L4" s="723"/>
    </row>
    <row r="5" spans="1:13" ht="15.75">
      <c r="A5" s="324"/>
      <c r="B5" s="324"/>
      <c r="C5" s="325"/>
      <c r="D5" s="325"/>
      <c r="E5" s="193"/>
      <c r="J5" s="326" t="s">
        <v>349</v>
      </c>
      <c r="K5" s="241"/>
      <c r="L5" s="241"/>
      <c r="M5" s="241"/>
    </row>
    <row r="6" spans="1:13" s="329" customFormat="1" ht="24.75" customHeight="1">
      <c r="A6" s="829" t="s">
        <v>57</v>
      </c>
      <c r="B6" s="830"/>
      <c r="C6" s="824" t="s">
        <v>350</v>
      </c>
      <c r="D6" s="824"/>
      <c r="E6" s="824"/>
      <c r="F6" s="824"/>
      <c r="G6" s="824"/>
      <c r="H6" s="824"/>
      <c r="I6" s="824" t="s">
        <v>234</v>
      </c>
      <c r="J6" s="824"/>
      <c r="K6" s="824"/>
      <c r="L6" s="824"/>
      <c r="M6" s="328"/>
    </row>
    <row r="7" spans="1:13" s="329" customFormat="1" ht="17.25" customHeight="1">
      <c r="A7" s="831"/>
      <c r="B7" s="832"/>
      <c r="C7" s="824" t="s">
        <v>31</v>
      </c>
      <c r="D7" s="824"/>
      <c r="E7" s="824" t="s">
        <v>7</v>
      </c>
      <c r="F7" s="824"/>
      <c r="G7" s="824"/>
      <c r="H7" s="824"/>
      <c r="I7" s="824" t="s">
        <v>235</v>
      </c>
      <c r="J7" s="824"/>
      <c r="K7" s="824" t="s">
        <v>236</v>
      </c>
      <c r="L7" s="824"/>
      <c r="M7" s="328"/>
    </row>
    <row r="8" spans="1:12" s="329" customFormat="1" ht="27.75" customHeight="1">
      <c r="A8" s="831"/>
      <c r="B8" s="832"/>
      <c r="C8" s="824"/>
      <c r="D8" s="824"/>
      <c r="E8" s="824" t="s">
        <v>237</v>
      </c>
      <c r="F8" s="824"/>
      <c r="G8" s="824" t="s">
        <v>238</v>
      </c>
      <c r="H8" s="824"/>
      <c r="I8" s="824"/>
      <c r="J8" s="824"/>
      <c r="K8" s="824"/>
      <c r="L8" s="824"/>
    </row>
    <row r="9" spans="1:12" s="329" customFormat="1" ht="24.75" customHeight="1">
      <c r="A9" s="833"/>
      <c r="B9" s="834"/>
      <c r="C9" s="327" t="s">
        <v>239</v>
      </c>
      <c r="D9" s="327" t="s">
        <v>9</v>
      </c>
      <c r="E9" s="327" t="s">
        <v>3</v>
      </c>
      <c r="F9" s="327" t="s">
        <v>240</v>
      </c>
      <c r="G9" s="327" t="s">
        <v>3</v>
      </c>
      <c r="H9" s="327" t="s">
        <v>240</v>
      </c>
      <c r="I9" s="327" t="s">
        <v>3</v>
      </c>
      <c r="J9" s="327" t="s">
        <v>240</v>
      </c>
      <c r="K9" s="327" t="s">
        <v>3</v>
      </c>
      <c r="L9" s="327" t="s">
        <v>240</v>
      </c>
    </row>
    <row r="10" spans="1:12" s="331" customFormat="1" ht="15.75">
      <c r="A10" s="757" t="s">
        <v>6</v>
      </c>
      <c r="B10" s="758"/>
      <c r="C10" s="330">
        <v>1</v>
      </c>
      <c r="D10" s="330">
        <v>2</v>
      </c>
      <c r="E10" s="330">
        <v>3</v>
      </c>
      <c r="F10" s="330">
        <v>4</v>
      </c>
      <c r="G10" s="330">
        <v>5</v>
      </c>
      <c r="H10" s="330">
        <v>6</v>
      </c>
      <c r="I10" s="330">
        <v>7</v>
      </c>
      <c r="J10" s="330">
        <v>8</v>
      </c>
      <c r="K10" s="330">
        <v>9</v>
      </c>
      <c r="L10" s="330">
        <v>10</v>
      </c>
    </row>
    <row r="11" spans="1:12" s="331" customFormat="1" ht="30.75" customHeight="1">
      <c r="A11" s="747" t="s">
        <v>300</v>
      </c>
      <c r="B11" s="748"/>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50" t="s">
        <v>301</v>
      </c>
      <c r="B12" s="751"/>
      <c r="C12" s="249">
        <v>0</v>
      </c>
      <c r="D12" s="249">
        <v>0</v>
      </c>
      <c r="E12" s="249">
        <v>0</v>
      </c>
      <c r="F12" s="249">
        <v>0</v>
      </c>
      <c r="G12" s="249">
        <v>0</v>
      </c>
      <c r="H12" s="249">
        <v>0</v>
      </c>
      <c r="I12" s="249">
        <v>0</v>
      </c>
      <c r="J12" s="249">
        <v>0</v>
      </c>
      <c r="K12" s="249">
        <v>0</v>
      </c>
      <c r="L12" s="249">
        <v>0</v>
      </c>
    </row>
    <row r="13" spans="1:32" s="331" customFormat="1" ht="17.25" customHeight="1">
      <c r="A13" s="753" t="s">
        <v>30</v>
      </c>
      <c r="B13" s="733"/>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270</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302</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273</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274</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275</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276</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281</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283</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284</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285</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287</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45" t="s">
        <v>288</v>
      </c>
      <c r="C28" s="745"/>
      <c r="D28" s="745"/>
      <c r="E28" s="204"/>
      <c r="F28" s="258"/>
      <c r="G28" s="258"/>
      <c r="H28" s="744" t="s">
        <v>288</v>
      </c>
      <c r="I28" s="744"/>
      <c r="J28" s="744"/>
      <c r="K28" s="744"/>
      <c r="L28" s="744"/>
      <c r="AG28" s="192" t="s">
        <v>289</v>
      </c>
      <c r="AI28" s="190">
        <f>82/88</f>
        <v>0.9318181818181818</v>
      </c>
    </row>
    <row r="29" spans="1:12" s="192" customFormat="1" ht="19.5" customHeight="1">
      <c r="A29" s="202"/>
      <c r="B29" s="746" t="s">
        <v>241</v>
      </c>
      <c r="C29" s="746"/>
      <c r="D29" s="746"/>
      <c r="E29" s="204"/>
      <c r="F29" s="205"/>
      <c r="G29" s="205"/>
      <c r="H29" s="749" t="s">
        <v>159</v>
      </c>
      <c r="I29" s="749"/>
      <c r="J29" s="749"/>
      <c r="K29" s="749"/>
      <c r="L29" s="749"/>
    </row>
    <row r="30" spans="1:12" s="196" customFormat="1" ht="15" customHeight="1">
      <c r="A30" s="202"/>
      <c r="B30" s="828"/>
      <c r="C30" s="828"/>
      <c r="D30" s="828"/>
      <c r="E30" s="204"/>
      <c r="F30" s="205"/>
      <c r="G30" s="205"/>
      <c r="H30" s="701"/>
      <c r="I30" s="701"/>
      <c r="J30" s="701"/>
      <c r="K30" s="701"/>
      <c r="L30" s="701"/>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35" t="s">
        <v>292</v>
      </c>
      <c r="C33" s="835"/>
      <c r="D33" s="835"/>
      <c r="E33" s="336"/>
      <c r="F33" s="336"/>
      <c r="G33" s="336"/>
      <c r="H33" s="336"/>
      <c r="I33" s="336"/>
      <c r="J33" s="337" t="s">
        <v>292</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27" t="s">
        <v>242</v>
      </c>
      <c r="C37" s="827"/>
      <c r="D37" s="827"/>
      <c r="E37" s="827"/>
      <c r="F37" s="827"/>
      <c r="G37" s="827"/>
      <c r="H37" s="827"/>
      <c r="I37" s="827"/>
      <c r="J37" s="827"/>
      <c r="K37" s="339"/>
      <c r="L37" s="294"/>
      <c r="M37" s="265"/>
      <c r="N37" s="265"/>
      <c r="O37" s="265"/>
    </row>
    <row r="38" spans="2:12" s="184" customFormat="1" ht="18.75" hidden="1">
      <c r="B38" s="236" t="s">
        <v>243</v>
      </c>
      <c r="C38" s="186"/>
      <c r="D38" s="186"/>
      <c r="E38" s="186"/>
      <c r="F38" s="186"/>
      <c r="G38" s="186"/>
      <c r="H38" s="186"/>
      <c r="I38" s="186"/>
      <c r="J38" s="186"/>
      <c r="K38" s="338"/>
      <c r="L38" s="186"/>
    </row>
    <row r="39" spans="2:12" ht="18.75" hidden="1">
      <c r="B39" s="340" t="s">
        <v>244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98" t="s">
        <v>334</v>
      </c>
      <c r="C41" s="598"/>
      <c r="D41" s="598"/>
      <c r="E41" s="210"/>
      <c r="F41" s="210"/>
      <c r="G41" s="182"/>
      <c r="H41" s="599" t="s">
        <v>249</v>
      </c>
      <c r="I41" s="599"/>
      <c r="J41" s="599"/>
      <c r="K41" s="599"/>
      <c r="L41" s="599"/>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36" t="s">
        <v>376</v>
      </c>
      <c r="M1" s="837"/>
      <c r="N1" s="837"/>
      <c r="O1" s="365"/>
      <c r="P1" s="365"/>
      <c r="Q1" s="365"/>
      <c r="R1" s="365"/>
      <c r="S1" s="365"/>
      <c r="T1" s="365"/>
      <c r="U1" s="365"/>
      <c r="V1" s="365"/>
      <c r="W1" s="365"/>
      <c r="X1" s="365"/>
      <c r="Y1" s="366"/>
    </row>
    <row r="2" spans="11:17" ht="34.5" customHeight="1">
      <c r="K2" s="349"/>
      <c r="L2" s="838" t="s">
        <v>383</v>
      </c>
      <c r="M2" s="839"/>
      <c r="N2" s="840"/>
      <c r="O2" s="29"/>
      <c r="P2" s="351"/>
      <c r="Q2" s="347"/>
    </row>
    <row r="3" spans="11:18" ht="31.5" customHeight="1">
      <c r="K3" s="349"/>
      <c r="L3" s="354" t="s">
        <v>392</v>
      </c>
      <c r="M3" s="355" t="e">
        <f>#REF!</f>
        <v>#REF!</v>
      </c>
      <c r="N3" s="355"/>
      <c r="O3" s="355"/>
      <c r="P3" s="352"/>
      <c r="Q3" s="348"/>
      <c r="R3" s="345"/>
    </row>
    <row r="4" spans="11:18" ht="30" customHeight="1">
      <c r="K4" s="349"/>
      <c r="L4" s="356" t="s">
        <v>377</v>
      </c>
      <c r="M4" s="357" t="e">
        <f>#REF!</f>
        <v>#REF!</v>
      </c>
      <c r="N4" s="355"/>
      <c r="O4" s="355"/>
      <c r="P4" s="352"/>
      <c r="Q4" s="348"/>
      <c r="R4" s="345"/>
    </row>
    <row r="5" spans="11:18" ht="31.5" customHeight="1">
      <c r="K5" s="349"/>
      <c r="L5" s="356" t="s">
        <v>378</v>
      </c>
      <c r="M5" s="357" t="e">
        <f>#REF!</f>
        <v>#REF!</v>
      </c>
      <c r="N5" s="355"/>
      <c r="O5" s="355"/>
      <c r="P5" s="352"/>
      <c r="Q5" s="348"/>
      <c r="R5" s="345"/>
    </row>
    <row r="6" spans="11:18" ht="27" customHeight="1">
      <c r="K6" s="349"/>
      <c r="L6" s="354" t="s">
        <v>379</v>
      </c>
      <c r="M6" s="355" t="e">
        <f>#REF!</f>
        <v>#REF!</v>
      </c>
      <c r="N6" s="355"/>
      <c r="O6" s="355"/>
      <c r="P6" s="352"/>
      <c r="Q6" s="348"/>
      <c r="R6" s="345"/>
    </row>
    <row r="7" spans="11:18" s="342" customFormat="1" ht="30" customHeight="1">
      <c r="K7" s="350"/>
      <c r="L7" s="358" t="s">
        <v>394</v>
      </c>
      <c r="M7" s="355" t="e">
        <f>#REF!</f>
        <v>#REF!</v>
      </c>
      <c r="N7" s="355"/>
      <c r="O7" s="355"/>
      <c r="P7" s="352"/>
      <c r="Q7" s="348"/>
      <c r="R7" s="345"/>
    </row>
    <row r="8" spans="11:18" ht="30.75" customHeight="1">
      <c r="K8" s="349"/>
      <c r="L8" s="359" t="s">
        <v>393</v>
      </c>
      <c r="M8" s="360">
        <f>'[7]M6 Tong hop Viec CHV '!$C$12</f>
        <v>1489</v>
      </c>
      <c r="N8" s="355"/>
      <c r="O8" s="355"/>
      <c r="P8" s="352"/>
      <c r="Q8" s="348"/>
      <c r="R8" s="345"/>
    </row>
    <row r="9" spans="11:18" ht="33" customHeight="1">
      <c r="K9" s="349"/>
      <c r="L9" s="367" t="s">
        <v>396</v>
      </c>
      <c r="M9" s="368" t="e">
        <f>(M7-M8)/M8</f>
        <v>#REF!</v>
      </c>
      <c r="N9" s="355"/>
      <c r="O9" s="355"/>
      <c r="P9" s="352"/>
      <c r="Q9" s="348"/>
      <c r="R9" s="345"/>
    </row>
    <row r="10" spans="11:18" ht="33" customHeight="1">
      <c r="K10" s="349"/>
      <c r="L10" s="354" t="s">
        <v>395</v>
      </c>
      <c r="M10" s="355" t="e">
        <f>#REF!</f>
        <v>#REF!</v>
      </c>
      <c r="N10" s="355" t="s">
        <v>380</v>
      </c>
      <c r="O10" s="361" t="e">
        <f>M10/M7</f>
        <v>#REF!</v>
      </c>
      <c r="P10" s="352"/>
      <c r="Q10" s="348"/>
      <c r="R10" s="345"/>
    </row>
    <row r="11" spans="11:18" ht="22.5" customHeight="1">
      <c r="K11" s="349"/>
      <c r="L11" s="354" t="s">
        <v>397</v>
      </c>
      <c r="M11" s="355" t="e">
        <f>#REF!</f>
        <v>#REF!</v>
      </c>
      <c r="N11" s="355" t="s">
        <v>380</v>
      </c>
      <c r="O11" s="361" t="e">
        <f>M11/M7</f>
        <v>#REF!</v>
      </c>
      <c r="P11" s="352"/>
      <c r="Q11" s="348"/>
      <c r="R11" s="345"/>
    </row>
    <row r="12" spans="11:18" ht="34.5" customHeight="1">
      <c r="K12" s="349"/>
      <c r="L12" s="354" t="s">
        <v>398</v>
      </c>
      <c r="M12" s="355" t="e">
        <f>#REF!+#REF!</f>
        <v>#REF!</v>
      </c>
      <c r="N12" s="354"/>
      <c r="O12" s="354"/>
      <c r="P12" s="346"/>
      <c r="R12" s="346"/>
    </row>
    <row r="13" spans="11:18" ht="33.75" customHeight="1">
      <c r="K13" s="349"/>
      <c r="L13" s="354" t="s">
        <v>399</v>
      </c>
      <c r="M13" s="361" t="e">
        <f>M12/M7</f>
        <v>#REF!</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400</v>
      </c>
      <c r="M16" s="360">
        <f>'[7]M6 Tong hop Viec CHV '!$H$12+'[7]M6 Tong hop Viec CHV '!$I$12+'[7]M6 Tong hop Viec CHV '!$K$12</f>
        <v>749</v>
      </c>
      <c r="N16" s="355"/>
      <c r="O16" s="355"/>
      <c r="P16" s="352"/>
      <c r="R16" s="346"/>
    </row>
    <row r="17" spans="11:18" ht="24.75" customHeight="1">
      <c r="K17" s="349"/>
      <c r="L17" s="367" t="s">
        <v>401</v>
      </c>
      <c r="M17" s="362">
        <f>M16/M8</f>
        <v>0.5030221625251847</v>
      </c>
      <c r="N17" s="355"/>
      <c r="O17" s="355"/>
      <c r="P17" s="352"/>
      <c r="R17" s="346"/>
    </row>
    <row r="18" spans="11:18" ht="26.25" customHeight="1">
      <c r="K18" s="349"/>
      <c r="L18" s="367" t="s">
        <v>381</v>
      </c>
      <c r="M18" s="368" t="e">
        <f>M13-M17</f>
        <v>#REF!</v>
      </c>
      <c r="N18" s="355"/>
      <c r="O18" s="355"/>
      <c r="P18" s="352"/>
      <c r="R18" s="346"/>
    </row>
    <row r="19" spans="11:18" ht="24.75" customHeight="1">
      <c r="K19" s="349"/>
      <c r="L19" s="354" t="s">
        <v>402</v>
      </c>
      <c r="M19" s="355" t="e">
        <f>#REF!</f>
        <v>#REF!</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403</v>
      </c>
      <c r="M26" s="361" t="e">
        <f>M19/#REF!</f>
        <v>#REF!</v>
      </c>
      <c r="N26" s="355"/>
      <c r="O26" s="355"/>
      <c r="P26" s="352"/>
      <c r="R26" s="346"/>
    </row>
    <row r="27" spans="11:18" ht="24.75" customHeight="1">
      <c r="K27" s="349"/>
      <c r="L27" s="359" t="s">
        <v>404</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405</v>
      </c>
      <c r="M30" s="361" t="e">
        <f>M26-M27</f>
        <v>#REF!</v>
      </c>
      <c r="N30" s="355"/>
      <c r="O30" s="355"/>
      <c r="P30" s="352"/>
      <c r="R30" s="346"/>
    </row>
    <row r="31" spans="11:18" ht="24.75" customHeight="1">
      <c r="K31" s="349"/>
      <c r="L31" s="354" t="s">
        <v>406</v>
      </c>
      <c r="M31" s="355" t="e">
        <f>#REF!</f>
        <v>#REF!</v>
      </c>
      <c r="N31" s="355"/>
      <c r="O31" s="355"/>
      <c r="P31" s="352"/>
      <c r="R31" s="346"/>
    </row>
    <row r="32" spans="11:18" ht="24.75" customHeight="1">
      <c r="K32" s="349"/>
      <c r="L32" s="359" t="s">
        <v>407</v>
      </c>
      <c r="M32" s="360">
        <f>'[7]M6 Tong hop Viec CHV '!$R$12</f>
        <v>719</v>
      </c>
      <c r="N32" s="355"/>
      <c r="O32" s="355"/>
      <c r="P32" s="352"/>
      <c r="R32" s="346"/>
    </row>
    <row r="33" spans="11:18" ht="24.75" customHeight="1">
      <c r="K33" s="349"/>
      <c r="L33" s="367" t="s">
        <v>408</v>
      </c>
      <c r="M33" s="369" t="e">
        <f>M31-M32</f>
        <v>#REF!</v>
      </c>
      <c r="N33" s="369" t="s">
        <v>382</v>
      </c>
      <c r="O33" s="368" t="e">
        <f>(M31-M32)/M32</f>
        <v>#REF!</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384</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409</v>
      </c>
      <c r="M42" s="355" t="e">
        <f>#REF!</f>
        <v>#REF!</v>
      </c>
      <c r="N42" s="355"/>
      <c r="O42" s="355"/>
      <c r="P42" s="346"/>
      <c r="R42" s="346"/>
    </row>
    <row r="43" spans="11:18" ht="24.75" customHeight="1">
      <c r="K43" s="349"/>
      <c r="L43" s="363" t="s">
        <v>100</v>
      </c>
      <c r="M43" s="355" t="e">
        <f>#REF!</f>
        <v>#REF!</v>
      </c>
      <c r="N43" s="355"/>
      <c r="O43" s="355"/>
      <c r="P43" s="346"/>
      <c r="R43" s="346"/>
    </row>
    <row r="44" spans="11:18" ht="24.75" customHeight="1">
      <c r="K44" s="349"/>
      <c r="L44" s="363" t="s">
        <v>378</v>
      </c>
      <c r="M44" s="355" t="e">
        <f>#REF!</f>
        <v>#REF!</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410</v>
      </c>
      <c r="M47" s="355" t="e">
        <f>#REF!</f>
        <v>#REF!</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411</v>
      </c>
      <c r="M50" s="355" t="e">
        <f>#REF!</f>
        <v>#REF!</v>
      </c>
      <c r="N50" s="355"/>
      <c r="O50" s="355"/>
      <c r="P50" s="346"/>
      <c r="R50" s="346"/>
    </row>
    <row r="51" spans="11:18" ht="24.75" customHeight="1">
      <c r="K51" s="349"/>
      <c r="L51" s="364" t="s">
        <v>412</v>
      </c>
      <c r="M51" s="360">
        <f>'[7]M7 Thop tien CHV'!$C$12</f>
        <v>54227822.442</v>
      </c>
      <c r="N51" s="355"/>
      <c r="O51" s="355"/>
      <c r="P51" s="346"/>
      <c r="R51" s="346"/>
    </row>
    <row r="52" spans="11:18" ht="24.75" customHeight="1">
      <c r="K52" s="349"/>
      <c r="L52" s="377" t="s">
        <v>385</v>
      </c>
      <c r="M52" s="369" t="e">
        <f>M50-M51</f>
        <v>#REF!</v>
      </c>
      <c r="N52" s="355"/>
      <c r="O52" s="355"/>
      <c r="P52" s="346"/>
      <c r="R52" s="346"/>
    </row>
    <row r="53" spans="11:18" ht="24.75" customHeight="1">
      <c r="K53" s="349"/>
      <c r="L53" s="377" t="s">
        <v>386</v>
      </c>
      <c r="M53" s="368" t="e">
        <f>(M52/M51)</f>
        <v>#REF!</v>
      </c>
      <c r="N53" s="355"/>
      <c r="O53" s="355"/>
      <c r="P53" s="346"/>
      <c r="R53" s="346"/>
    </row>
    <row r="54" spans="11:18" ht="24.75" customHeight="1">
      <c r="K54" s="349"/>
      <c r="L54" s="363" t="s">
        <v>413</v>
      </c>
      <c r="M54" s="355" t="e">
        <f>#REF!</f>
        <v>#REF!</v>
      </c>
      <c r="N54" s="355" t="s">
        <v>387</v>
      </c>
      <c r="O54" s="361" t="e">
        <f>#REF!/#REF!</f>
        <v>#REF!</v>
      </c>
      <c r="P54" s="346"/>
      <c r="R54" s="346"/>
    </row>
    <row r="55" spans="11:18" ht="24.75" customHeight="1">
      <c r="K55" s="349"/>
      <c r="L55" s="363" t="s">
        <v>414</v>
      </c>
      <c r="M55" s="355" t="e">
        <f>#REF!</f>
        <v>#REF!</v>
      </c>
      <c r="N55" s="355" t="s">
        <v>387</v>
      </c>
      <c r="O55" s="361" t="e">
        <f>#REF!/#REF!</f>
        <v>#REF!</v>
      </c>
      <c r="P55" s="346"/>
      <c r="R55" s="346"/>
    </row>
    <row r="56" spans="11:18" ht="24.75" customHeight="1">
      <c r="K56" s="349"/>
      <c r="L56" s="363" t="s">
        <v>415</v>
      </c>
      <c r="M56" s="355" t="e">
        <f>#REF!+#REF!+#REF!</f>
        <v>#REF!</v>
      </c>
      <c r="N56" s="355" t="s">
        <v>387</v>
      </c>
      <c r="O56" s="361" t="e">
        <f>M56/#REF!</f>
        <v>#REF!</v>
      </c>
      <c r="P56" s="346"/>
      <c r="R56" s="346"/>
    </row>
    <row r="57" spans="11:18" ht="24.75" customHeight="1">
      <c r="K57" s="349"/>
      <c r="L57" s="364" t="s">
        <v>416</v>
      </c>
      <c r="M57" s="360">
        <f>'[7]M7 Thop tien CHV'!$H$12+'[7]M7 Thop tien CHV'!$I$12+'[7]M7 Thop tien CHV'!$K$12</f>
        <v>2217726.5</v>
      </c>
      <c r="N57" s="360" t="s">
        <v>387</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417</v>
      </c>
      <c r="M60" s="368" t="e">
        <f>O56-O57</f>
        <v>#REF!</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418</v>
      </c>
      <c r="M63" s="355" t="e">
        <f>#REF!</f>
        <v>#REF!</v>
      </c>
      <c r="N63" s="355" t="s">
        <v>388</v>
      </c>
      <c r="O63" s="361" t="e">
        <f>#REF!/#REF!</f>
        <v>#REF!</v>
      </c>
      <c r="P63" s="346"/>
      <c r="R63" s="346"/>
    </row>
    <row r="64" spans="11:16" ht="24.75" customHeight="1">
      <c r="K64" s="349"/>
      <c r="L64" s="364" t="s">
        <v>419</v>
      </c>
      <c r="M64" s="360">
        <f>'[7]M7 Thop tien CHV'!$H$12</f>
        <v>2212774.5</v>
      </c>
      <c r="N64" s="360" t="s">
        <v>389</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420</v>
      </c>
      <c r="M68" s="368" t="e">
        <f>O63-O64</f>
        <v>#REF!</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421</v>
      </c>
      <c r="M72" s="355" t="e">
        <f>#REF!</f>
        <v>#REF!</v>
      </c>
      <c r="N72" s="355"/>
      <c r="O72" s="355"/>
      <c r="P72" s="346"/>
    </row>
    <row r="73" spans="11:16" ht="24.75" customHeight="1">
      <c r="K73" s="349"/>
      <c r="L73" s="364" t="s">
        <v>422</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390</v>
      </c>
      <c r="M76" s="369" t="e">
        <f>M72-M73</f>
        <v>#REF!</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391</v>
      </c>
      <c r="M79" s="368" t="e">
        <f>M76/M73</f>
        <v>#REF!</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B6" sqref="B6"/>
    </sheetView>
  </sheetViews>
  <sheetFormatPr defaultColWidth="9.00390625" defaultRowHeight="15.75"/>
  <cols>
    <col min="1" max="1" width="23.50390625" style="0" customWidth="1"/>
    <col min="2" max="2" width="66.125" style="0" customWidth="1"/>
  </cols>
  <sheetData>
    <row r="2" spans="1:2" ht="62.25" customHeight="1">
      <c r="A2" s="841" t="s">
        <v>431</v>
      </c>
      <c r="B2" s="841"/>
    </row>
    <row r="3" spans="1:2" ht="22.5" customHeight="1">
      <c r="A3" s="383" t="s">
        <v>424</v>
      </c>
      <c r="B3" s="524" t="s">
        <v>569</v>
      </c>
    </row>
    <row r="4" spans="1:2" ht="22.5" customHeight="1">
      <c r="A4" s="383" t="s">
        <v>423</v>
      </c>
      <c r="B4" s="384" t="s">
        <v>433</v>
      </c>
    </row>
    <row r="5" spans="1:2" ht="22.5" customHeight="1">
      <c r="A5" s="383" t="s">
        <v>425</v>
      </c>
      <c r="B5" s="391" t="s">
        <v>434</v>
      </c>
    </row>
    <row r="6" spans="1:2" ht="22.5" customHeight="1">
      <c r="A6" s="383" t="s">
        <v>426</v>
      </c>
      <c r="B6" s="391" t="s">
        <v>510</v>
      </c>
    </row>
    <row r="7" spans="1:2" ht="22.5" customHeight="1">
      <c r="A7" s="383" t="s">
        <v>427</v>
      </c>
      <c r="B7" s="391" t="s">
        <v>436</v>
      </c>
    </row>
    <row r="8" spans="1:2" ht="15.75">
      <c r="A8" s="385" t="s">
        <v>428</v>
      </c>
      <c r="B8" s="392" t="s">
        <v>570</v>
      </c>
    </row>
    <row r="10" spans="1:2" ht="62.25" customHeight="1">
      <c r="A10" s="842" t="s">
        <v>432</v>
      </c>
      <c r="B10" s="842"/>
    </row>
    <row r="11" spans="1:2" ht="15.75">
      <c r="A11" s="843"/>
      <c r="B11" s="843"/>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FF0000"/>
  </sheetPr>
  <dimension ref="A1:V34"/>
  <sheetViews>
    <sheetView view="pageBreakPreview" zoomScale="120" zoomScaleNormal="80" zoomScaleSheetLayoutView="120" zoomScalePageLayoutView="0" workbookViewId="0" topLeftCell="A1">
      <selection activeCell="I8" sqref="I8:P8"/>
    </sheetView>
  </sheetViews>
  <sheetFormatPr defaultColWidth="9.00390625" defaultRowHeight="15.75"/>
  <cols>
    <col min="1" max="1" width="4.75390625" style="0" customWidth="1"/>
    <col min="2" max="2" width="12.25390625" style="0" customWidth="1"/>
    <col min="3" max="6" width="6.625" style="0" customWidth="1"/>
    <col min="7" max="7" width="5.125" style="0" customWidth="1"/>
    <col min="8" max="13" width="6.625" style="0" customWidth="1"/>
    <col min="14" max="14" width="4.875" style="0" customWidth="1"/>
    <col min="15" max="19" width="6.625" style="0" customWidth="1"/>
    <col min="20" max="20" width="8.50390625" style="0" customWidth="1"/>
  </cols>
  <sheetData>
    <row r="1" spans="1:19" ht="15.75">
      <c r="A1" s="393"/>
      <c r="B1" s="393"/>
      <c r="C1" s="393"/>
      <c r="D1" s="393"/>
      <c r="E1" s="393"/>
      <c r="F1" s="393"/>
      <c r="G1" s="393"/>
      <c r="H1" s="393"/>
      <c r="I1" s="393"/>
      <c r="J1" s="393"/>
      <c r="K1" s="393"/>
      <c r="L1" s="393"/>
      <c r="M1" s="393"/>
      <c r="N1" s="393"/>
      <c r="O1" s="393"/>
      <c r="P1" s="393"/>
      <c r="Q1" s="393"/>
      <c r="R1" s="393"/>
      <c r="S1" s="393"/>
    </row>
    <row r="2" spans="1:19" ht="16.5">
      <c r="A2" s="394" t="s">
        <v>524</v>
      </c>
      <c r="B2" s="394"/>
      <c r="C2" s="394"/>
      <c r="D2" s="393"/>
      <c r="E2" s="847" t="s">
        <v>66</v>
      </c>
      <c r="F2" s="847"/>
      <c r="G2" s="847"/>
      <c r="H2" s="847"/>
      <c r="I2" s="847"/>
      <c r="J2" s="847"/>
      <c r="K2" s="847"/>
      <c r="L2" s="847"/>
      <c r="M2" s="847"/>
      <c r="N2" s="847"/>
      <c r="O2" s="847"/>
      <c r="P2" s="848" t="s">
        <v>429</v>
      </c>
      <c r="Q2" s="848"/>
      <c r="R2" s="848"/>
      <c r="S2" s="848"/>
    </row>
    <row r="3" spans="1:19" ht="16.5">
      <c r="A3" s="849" t="s">
        <v>245</v>
      </c>
      <c r="B3" s="849"/>
      <c r="C3" s="849"/>
      <c r="D3" s="849"/>
      <c r="E3" s="850" t="s">
        <v>34</v>
      </c>
      <c r="F3" s="850"/>
      <c r="G3" s="850"/>
      <c r="H3" s="850"/>
      <c r="I3" s="850"/>
      <c r="J3" s="850"/>
      <c r="K3" s="850"/>
      <c r="L3" s="850"/>
      <c r="M3" s="850"/>
      <c r="N3" s="850"/>
      <c r="O3" s="850"/>
      <c r="P3" s="846" t="str">
        <f>'Thong tin'!B4</f>
        <v>CTHADS TRÀ VINH</v>
      </c>
      <c r="Q3" s="846"/>
      <c r="R3" s="846"/>
      <c r="S3" s="846"/>
    </row>
    <row r="4" spans="1:19" ht="16.5">
      <c r="A4" s="849" t="s">
        <v>246</v>
      </c>
      <c r="B4" s="849"/>
      <c r="C4" s="849"/>
      <c r="D4" s="849"/>
      <c r="E4" s="851" t="str">
        <f>'Thong tin'!B3</f>
        <v>08 tháng / năm 2019</v>
      </c>
      <c r="F4" s="851"/>
      <c r="G4" s="851"/>
      <c r="H4" s="851"/>
      <c r="I4" s="851"/>
      <c r="J4" s="851"/>
      <c r="K4" s="851"/>
      <c r="L4" s="851"/>
      <c r="M4" s="851"/>
      <c r="N4" s="851"/>
      <c r="O4" s="851"/>
      <c r="P4" s="848" t="s">
        <v>447</v>
      </c>
      <c r="Q4" s="848"/>
      <c r="R4" s="848"/>
      <c r="S4" s="848"/>
    </row>
    <row r="5" spans="1:19" ht="15.75">
      <c r="A5" s="394" t="s">
        <v>522</v>
      </c>
      <c r="B5" s="394"/>
      <c r="C5" s="394"/>
      <c r="D5" s="394"/>
      <c r="E5" s="394"/>
      <c r="F5" s="394"/>
      <c r="G5" s="394"/>
      <c r="H5" s="394"/>
      <c r="I5" s="394"/>
      <c r="J5" s="394"/>
      <c r="K5" s="394"/>
      <c r="L5" s="394"/>
      <c r="M5" s="394"/>
      <c r="N5" s="432"/>
      <c r="O5" s="432"/>
      <c r="P5" s="846" t="s">
        <v>521</v>
      </c>
      <c r="Q5" s="846"/>
      <c r="R5" s="846"/>
      <c r="S5" s="846"/>
    </row>
    <row r="6" spans="1:19" ht="15.75">
      <c r="A6" s="393"/>
      <c r="B6" s="431"/>
      <c r="C6" s="431"/>
      <c r="D6" s="393"/>
      <c r="E6" s="393"/>
      <c r="F6" s="393"/>
      <c r="G6" s="393"/>
      <c r="H6" s="393"/>
      <c r="I6" s="393"/>
      <c r="J6" s="393"/>
      <c r="K6" s="393"/>
      <c r="L6" s="393"/>
      <c r="M6" s="393"/>
      <c r="N6" s="393"/>
      <c r="O6" s="393"/>
      <c r="P6" s="852" t="s">
        <v>8</v>
      </c>
      <c r="Q6" s="852"/>
      <c r="R6" s="852"/>
      <c r="S6" s="852"/>
    </row>
    <row r="7" spans="1:21" ht="15.75" customHeight="1">
      <c r="A7" s="853" t="s">
        <v>57</v>
      </c>
      <c r="B7" s="854"/>
      <c r="C7" s="859" t="s">
        <v>126</v>
      </c>
      <c r="D7" s="952"/>
      <c r="E7" s="953"/>
      <c r="F7" s="860" t="s">
        <v>101</v>
      </c>
      <c r="G7" s="860" t="s">
        <v>127</v>
      </c>
      <c r="H7" s="863" t="s">
        <v>102</v>
      </c>
      <c r="I7" s="864"/>
      <c r="J7" s="864"/>
      <c r="K7" s="864"/>
      <c r="L7" s="864"/>
      <c r="M7" s="864"/>
      <c r="N7" s="864"/>
      <c r="O7" s="864"/>
      <c r="P7" s="864"/>
      <c r="Q7" s="865"/>
      <c r="R7" s="866" t="s">
        <v>250</v>
      </c>
      <c r="S7" s="866" t="s">
        <v>520</v>
      </c>
      <c r="T7" s="951"/>
      <c r="U7" s="881"/>
    </row>
    <row r="8" spans="1:21" ht="15.75" customHeight="1">
      <c r="A8" s="855"/>
      <c r="B8" s="856"/>
      <c r="C8" s="866" t="s">
        <v>42</v>
      </c>
      <c r="D8" s="871" t="s">
        <v>7</v>
      </c>
      <c r="E8" s="872"/>
      <c r="F8" s="861"/>
      <c r="G8" s="861"/>
      <c r="H8" s="860" t="s">
        <v>31</v>
      </c>
      <c r="I8" s="873" t="s">
        <v>103</v>
      </c>
      <c r="J8" s="874"/>
      <c r="K8" s="874"/>
      <c r="L8" s="874"/>
      <c r="M8" s="874"/>
      <c r="N8" s="874"/>
      <c r="O8" s="874"/>
      <c r="P8" s="867"/>
      <c r="Q8" s="860" t="s">
        <v>128</v>
      </c>
      <c r="R8" s="950"/>
      <c r="S8" s="950"/>
      <c r="T8" s="951"/>
      <c r="U8" s="881"/>
    </row>
    <row r="9" spans="1:21" ht="15.75" customHeight="1">
      <c r="A9" s="855"/>
      <c r="B9" s="856"/>
      <c r="C9" s="950"/>
      <c r="D9" s="948"/>
      <c r="E9" s="949"/>
      <c r="F9" s="861"/>
      <c r="G9" s="861"/>
      <c r="H9" s="861"/>
      <c r="I9" s="860" t="s">
        <v>31</v>
      </c>
      <c r="J9" s="873" t="s">
        <v>7</v>
      </c>
      <c r="K9" s="874"/>
      <c r="L9" s="874"/>
      <c r="M9" s="874"/>
      <c r="N9" s="874"/>
      <c r="O9" s="874"/>
      <c r="P9" s="867"/>
      <c r="Q9" s="861"/>
      <c r="R9" s="950"/>
      <c r="S9" s="950"/>
      <c r="T9" s="951"/>
      <c r="U9" s="881"/>
    </row>
    <row r="10" spans="1:21" ht="15.75" customHeight="1">
      <c r="A10" s="855"/>
      <c r="B10" s="856"/>
      <c r="C10" s="950"/>
      <c r="D10" s="866" t="s">
        <v>129</v>
      </c>
      <c r="E10" s="866" t="s">
        <v>130</v>
      </c>
      <c r="F10" s="861"/>
      <c r="G10" s="861"/>
      <c r="H10" s="861"/>
      <c r="I10" s="861"/>
      <c r="J10" s="866" t="s">
        <v>131</v>
      </c>
      <c r="K10" s="866" t="s">
        <v>132</v>
      </c>
      <c r="L10" s="860" t="s">
        <v>105</v>
      </c>
      <c r="M10" s="860" t="s">
        <v>133</v>
      </c>
      <c r="N10" s="539" t="s">
        <v>108</v>
      </c>
      <c r="O10" s="860" t="s">
        <v>251</v>
      </c>
      <c r="P10" s="860" t="s">
        <v>111</v>
      </c>
      <c r="Q10" s="861"/>
      <c r="R10" s="950"/>
      <c r="S10" s="950"/>
      <c r="T10" s="951"/>
      <c r="U10" s="881"/>
    </row>
    <row r="11" spans="1:21" ht="15.75" customHeight="1">
      <c r="A11" s="857"/>
      <c r="B11" s="858"/>
      <c r="C11" s="947"/>
      <c r="D11" s="947"/>
      <c r="E11" s="947"/>
      <c r="F11" s="862"/>
      <c r="G11" s="862"/>
      <c r="H11" s="862"/>
      <c r="I11" s="862"/>
      <c r="J11" s="947"/>
      <c r="K11" s="947"/>
      <c r="L11" s="862"/>
      <c r="M11" s="862"/>
      <c r="N11" s="540" t="s">
        <v>108</v>
      </c>
      <c r="O11" s="862" t="s">
        <v>251</v>
      </c>
      <c r="P11" s="862" t="s">
        <v>111</v>
      </c>
      <c r="Q11" s="862"/>
      <c r="R11" s="947"/>
      <c r="S11" s="947"/>
      <c r="T11" s="951"/>
      <c r="U11" s="881"/>
    </row>
    <row r="12" spans="1:21" ht="15.75">
      <c r="A12" s="868" t="s">
        <v>6</v>
      </c>
      <c r="B12" s="869"/>
      <c r="C12" s="430">
        <v>1</v>
      </c>
      <c r="D12" s="430">
        <v>2</v>
      </c>
      <c r="E12" s="430">
        <v>3</v>
      </c>
      <c r="F12" s="430">
        <v>4</v>
      </c>
      <c r="G12" s="430">
        <v>5</v>
      </c>
      <c r="H12" s="430">
        <v>6</v>
      </c>
      <c r="I12" s="430">
        <v>7</v>
      </c>
      <c r="J12" s="430">
        <v>8</v>
      </c>
      <c r="K12" s="430">
        <v>9</v>
      </c>
      <c r="L12" s="430">
        <v>10</v>
      </c>
      <c r="M12" s="430">
        <v>11</v>
      </c>
      <c r="N12" s="430">
        <v>12</v>
      </c>
      <c r="O12" s="430">
        <v>13</v>
      </c>
      <c r="P12" s="430">
        <v>14</v>
      </c>
      <c r="Q12" s="430">
        <v>15</v>
      </c>
      <c r="R12" s="430">
        <v>16</v>
      </c>
      <c r="S12" s="430">
        <v>17</v>
      </c>
      <c r="T12" s="429"/>
      <c r="U12" s="429"/>
    </row>
    <row r="13" spans="1:22" ht="15.75">
      <c r="A13" s="882" t="s">
        <v>30</v>
      </c>
      <c r="B13" s="883"/>
      <c r="C13" s="496">
        <f aca="true" t="shared" si="0" ref="C13:R13">+C14+C15</f>
        <v>15717</v>
      </c>
      <c r="D13" s="496">
        <f t="shared" si="0"/>
        <v>7529</v>
      </c>
      <c r="E13" s="496">
        <f t="shared" si="0"/>
        <v>8188</v>
      </c>
      <c r="F13" s="496">
        <f t="shared" si="0"/>
        <v>76</v>
      </c>
      <c r="G13" s="496">
        <f t="shared" si="0"/>
        <v>0</v>
      </c>
      <c r="H13" s="496">
        <f t="shared" si="0"/>
        <v>15641</v>
      </c>
      <c r="I13" s="496">
        <f t="shared" si="0"/>
        <v>12347</v>
      </c>
      <c r="J13" s="496">
        <f t="shared" si="0"/>
        <v>6015</v>
      </c>
      <c r="K13" s="496">
        <f t="shared" si="0"/>
        <v>254</v>
      </c>
      <c r="L13" s="496">
        <f t="shared" si="0"/>
        <v>5987</v>
      </c>
      <c r="M13" s="496">
        <f t="shared" si="0"/>
        <v>45</v>
      </c>
      <c r="N13" s="496">
        <f t="shared" si="0"/>
        <v>4</v>
      </c>
      <c r="O13" s="496">
        <f t="shared" si="0"/>
        <v>0</v>
      </c>
      <c r="P13" s="496">
        <f t="shared" si="0"/>
        <v>42</v>
      </c>
      <c r="Q13" s="496">
        <f t="shared" si="0"/>
        <v>3294</v>
      </c>
      <c r="R13" s="496">
        <f t="shared" si="0"/>
        <v>9372</v>
      </c>
      <c r="S13" s="497">
        <f aca="true" t="shared" si="1" ref="S13:S24">(((J13+K13))/I13)*100</f>
        <v>50.77346723900542</v>
      </c>
      <c r="T13" s="428"/>
      <c r="U13" s="427"/>
      <c r="V13" s="428"/>
    </row>
    <row r="14" spans="1:22" ht="15.75">
      <c r="A14" s="478" t="s">
        <v>0</v>
      </c>
      <c r="B14" s="476" t="s">
        <v>446</v>
      </c>
      <c r="C14" s="496">
        <f>'06'!C12</f>
        <v>440</v>
      </c>
      <c r="D14" s="496">
        <f>'06'!D12</f>
        <v>224</v>
      </c>
      <c r="E14" s="496">
        <f>'06'!E12</f>
        <v>216</v>
      </c>
      <c r="F14" s="496">
        <f>'06'!F12</f>
        <v>1</v>
      </c>
      <c r="G14" s="496">
        <f>'06'!G12</f>
        <v>0</v>
      </c>
      <c r="H14" s="496">
        <f>'06'!H12</f>
        <v>439</v>
      </c>
      <c r="I14" s="496">
        <f>'06'!I12</f>
        <v>309</v>
      </c>
      <c r="J14" s="496">
        <f>'06'!J12</f>
        <v>128</v>
      </c>
      <c r="K14" s="496">
        <f>'06'!K12</f>
        <v>1</v>
      </c>
      <c r="L14" s="496">
        <f>'06'!L12</f>
        <v>159</v>
      </c>
      <c r="M14" s="496">
        <f>'06'!M12</f>
        <v>3</v>
      </c>
      <c r="N14" s="496">
        <f>'06'!N12</f>
        <v>1</v>
      </c>
      <c r="O14" s="496">
        <f>'06'!O12</f>
        <v>0</v>
      </c>
      <c r="P14" s="496">
        <f>'06'!P12</f>
        <v>17</v>
      </c>
      <c r="Q14" s="496">
        <f>'06'!Q12</f>
        <v>130</v>
      </c>
      <c r="R14" s="496">
        <f>'06'!R12</f>
        <v>310</v>
      </c>
      <c r="S14" s="497">
        <f t="shared" si="1"/>
        <v>41.74757281553398</v>
      </c>
      <c r="T14" s="428"/>
      <c r="U14" s="427"/>
      <c r="V14" s="428"/>
    </row>
    <row r="15" spans="1:22" ht="15.75">
      <c r="A15" s="479" t="s">
        <v>1</v>
      </c>
      <c r="B15" s="480" t="s">
        <v>17</v>
      </c>
      <c r="C15" s="496">
        <f aca="true" t="shared" si="2" ref="C15:R15">SUM(C16:C24)</f>
        <v>15277</v>
      </c>
      <c r="D15" s="496">
        <f t="shared" si="2"/>
        <v>7305</v>
      </c>
      <c r="E15" s="496">
        <f t="shared" si="2"/>
        <v>7972</v>
      </c>
      <c r="F15" s="496">
        <f t="shared" si="2"/>
        <v>75</v>
      </c>
      <c r="G15" s="496">
        <f t="shared" si="2"/>
        <v>0</v>
      </c>
      <c r="H15" s="496">
        <f t="shared" si="2"/>
        <v>15202</v>
      </c>
      <c r="I15" s="496">
        <f t="shared" si="2"/>
        <v>12038</v>
      </c>
      <c r="J15" s="496">
        <f t="shared" si="2"/>
        <v>5887</v>
      </c>
      <c r="K15" s="496">
        <f t="shared" si="2"/>
        <v>253</v>
      </c>
      <c r="L15" s="496">
        <f t="shared" si="2"/>
        <v>5828</v>
      </c>
      <c r="M15" s="496">
        <f t="shared" si="2"/>
        <v>42</v>
      </c>
      <c r="N15" s="496">
        <f t="shared" si="2"/>
        <v>3</v>
      </c>
      <c r="O15" s="496">
        <f t="shared" si="2"/>
        <v>0</v>
      </c>
      <c r="P15" s="496">
        <f t="shared" si="2"/>
        <v>25</v>
      </c>
      <c r="Q15" s="496">
        <f t="shared" si="2"/>
        <v>3164</v>
      </c>
      <c r="R15" s="496">
        <f t="shared" si="2"/>
        <v>9062</v>
      </c>
      <c r="S15" s="497">
        <f t="shared" si="1"/>
        <v>51.00515035720219</v>
      </c>
      <c r="T15" s="428"/>
      <c r="U15" s="427"/>
      <c r="V15" s="428"/>
    </row>
    <row r="16" spans="1:22" ht="15.75">
      <c r="A16" s="475" t="s">
        <v>43</v>
      </c>
      <c r="B16" s="476" t="s">
        <v>445</v>
      </c>
      <c r="C16" s="496">
        <f>'06'!C23</f>
        <v>1526</v>
      </c>
      <c r="D16" s="496">
        <f>'06'!D23</f>
        <v>884</v>
      </c>
      <c r="E16" s="496">
        <f>'06'!E23</f>
        <v>642</v>
      </c>
      <c r="F16" s="496">
        <f>'06'!F23</f>
        <v>11</v>
      </c>
      <c r="G16" s="496">
        <f>'06'!G23</f>
        <v>0</v>
      </c>
      <c r="H16" s="496">
        <f>'06'!H23</f>
        <v>1515</v>
      </c>
      <c r="I16" s="496">
        <f>'06'!I23</f>
        <v>988</v>
      </c>
      <c r="J16" s="496">
        <f>'06'!J23</f>
        <v>447</v>
      </c>
      <c r="K16" s="496">
        <f>'06'!K23</f>
        <v>12</v>
      </c>
      <c r="L16" s="496">
        <f>'06'!L23</f>
        <v>480</v>
      </c>
      <c r="M16" s="496">
        <f>'06'!M23</f>
        <v>35</v>
      </c>
      <c r="N16" s="496">
        <f>'06'!N23</f>
        <v>0</v>
      </c>
      <c r="O16" s="496">
        <f>'06'!O23</f>
        <v>0</v>
      </c>
      <c r="P16" s="496">
        <f>'06'!P23</f>
        <v>14</v>
      </c>
      <c r="Q16" s="496">
        <f>'06'!Q23</f>
        <v>527</v>
      </c>
      <c r="R16" s="496">
        <f>'06'!R23</f>
        <v>1056</v>
      </c>
      <c r="S16" s="497">
        <f t="shared" si="1"/>
        <v>46.45748987854251</v>
      </c>
      <c r="T16" s="428"/>
      <c r="U16" s="427"/>
      <c r="V16" s="428"/>
    </row>
    <row r="17" spans="1:22" ht="15.75">
      <c r="A17" s="475" t="s">
        <v>44</v>
      </c>
      <c r="B17" s="481" t="s">
        <v>444</v>
      </c>
      <c r="C17" s="496">
        <f>'06'!C32</f>
        <v>2274</v>
      </c>
      <c r="D17" s="496">
        <f>'06'!D32</f>
        <v>1103</v>
      </c>
      <c r="E17" s="496">
        <f>'06'!E32</f>
        <v>1171</v>
      </c>
      <c r="F17" s="496">
        <f>'06'!F32</f>
        <v>34</v>
      </c>
      <c r="G17" s="496">
        <f>'06'!G32</f>
        <v>0</v>
      </c>
      <c r="H17" s="496">
        <f>'06'!H32</f>
        <v>2240</v>
      </c>
      <c r="I17" s="496">
        <f>'06'!I32</f>
        <v>1823</v>
      </c>
      <c r="J17" s="496">
        <f>'06'!J32</f>
        <v>913</v>
      </c>
      <c r="K17" s="496">
        <f>'06'!K32</f>
        <v>10</v>
      </c>
      <c r="L17" s="496">
        <f>'06'!L32</f>
        <v>900</v>
      </c>
      <c r="M17" s="496">
        <f>'06'!M32</f>
        <v>0</v>
      </c>
      <c r="N17" s="496">
        <f>'06'!N32</f>
        <v>0</v>
      </c>
      <c r="O17" s="496">
        <f>'06'!O32</f>
        <v>0</v>
      </c>
      <c r="P17" s="496">
        <f>'06'!P32</f>
        <v>0</v>
      </c>
      <c r="Q17" s="496">
        <f>'06'!Q32</f>
        <v>417</v>
      </c>
      <c r="R17" s="496">
        <f>'06'!R32</f>
        <v>1317</v>
      </c>
      <c r="S17" s="497">
        <f t="shared" si="1"/>
        <v>50.63082830499177</v>
      </c>
      <c r="T17" s="428"/>
      <c r="U17" s="427"/>
      <c r="V17" s="428"/>
    </row>
    <row r="18" spans="1:22" ht="15.75">
      <c r="A18" s="475" t="s">
        <v>49</v>
      </c>
      <c r="B18" s="476" t="s">
        <v>443</v>
      </c>
      <c r="C18" s="496">
        <f>'06'!C38</f>
        <v>1058</v>
      </c>
      <c r="D18" s="496">
        <f>'06'!D38</f>
        <v>556</v>
      </c>
      <c r="E18" s="496">
        <f>'06'!E38</f>
        <v>502</v>
      </c>
      <c r="F18" s="496">
        <f>'06'!F38</f>
        <v>6</v>
      </c>
      <c r="G18" s="496">
        <f>'06'!G38</f>
        <v>0</v>
      </c>
      <c r="H18" s="496">
        <f>'06'!H38</f>
        <v>1052</v>
      </c>
      <c r="I18" s="496">
        <f>'06'!I38</f>
        <v>699</v>
      </c>
      <c r="J18" s="496">
        <f>'06'!J38</f>
        <v>371</v>
      </c>
      <c r="K18" s="496">
        <f>'06'!K38</f>
        <v>3</v>
      </c>
      <c r="L18" s="496">
        <f>'06'!L38</f>
        <v>318</v>
      </c>
      <c r="M18" s="496">
        <f>'06'!M38</f>
        <v>3</v>
      </c>
      <c r="N18" s="496">
        <f>'06'!N38</f>
        <v>0</v>
      </c>
      <c r="O18" s="496">
        <f>'06'!O38</f>
        <v>0</v>
      </c>
      <c r="P18" s="496">
        <f>'06'!P38</f>
        <v>4</v>
      </c>
      <c r="Q18" s="496">
        <f>'06'!Q38</f>
        <v>353</v>
      </c>
      <c r="R18" s="496">
        <f>'06'!R38</f>
        <v>678</v>
      </c>
      <c r="S18" s="497">
        <f t="shared" si="1"/>
        <v>53.50500715307582</v>
      </c>
      <c r="T18" s="428"/>
      <c r="U18" s="427"/>
      <c r="V18" s="428"/>
    </row>
    <row r="19" spans="1:22" ht="15.75">
      <c r="A19" s="475" t="s">
        <v>58</v>
      </c>
      <c r="B19" s="476" t="s">
        <v>442</v>
      </c>
      <c r="C19" s="496">
        <f>'06'!C43</f>
        <v>1100</v>
      </c>
      <c r="D19" s="496">
        <f>'06'!D43</f>
        <v>384</v>
      </c>
      <c r="E19" s="496">
        <f>'06'!E43</f>
        <v>716</v>
      </c>
      <c r="F19" s="496">
        <f>'06'!F43</f>
        <v>1</v>
      </c>
      <c r="G19" s="496">
        <f>'06'!G43</f>
        <v>0</v>
      </c>
      <c r="H19" s="496">
        <f>'06'!H43</f>
        <v>1099</v>
      </c>
      <c r="I19" s="496">
        <f>'06'!I43</f>
        <v>881</v>
      </c>
      <c r="J19" s="496">
        <f>'06'!J43</f>
        <v>508</v>
      </c>
      <c r="K19" s="496">
        <f>'06'!K43</f>
        <v>26</v>
      </c>
      <c r="L19" s="496">
        <f>'06'!L43</f>
        <v>347</v>
      </c>
      <c r="M19" s="496">
        <f>'06'!M43</f>
        <v>0</v>
      </c>
      <c r="N19" s="496">
        <f>'06'!N43</f>
        <v>0</v>
      </c>
      <c r="O19" s="496">
        <f>'06'!O43</f>
        <v>0</v>
      </c>
      <c r="P19" s="496">
        <f>'06'!P43</f>
        <v>0</v>
      </c>
      <c r="Q19" s="496">
        <f>'06'!Q43</f>
        <v>218</v>
      </c>
      <c r="R19" s="496">
        <f>'06'!R43</f>
        <v>565</v>
      </c>
      <c r="S19" s="497">
        <f t="shared" si="1"/>
        <v>60.61293984108968</v>
      </c>
      <c r="T19" s="428"/>
      <c r="U19" s="427"/>
      <c r="V19" s="428"/>
    </row>
    <row r="20" spans="1:22" ht="15.75">
      <c r="A20" s="475" t="s">
        <v>59</v>
      </c>
      <c r="B20" s="476" t="s">
        <v>441</v>
      </c>
      <c r="C20" s="496">
        <f>'06'!C47</f>
        <v>1126</v>
      </c>
      <c r="D20" s="496">
        <f>'06'!D47</f>
        <v>449</v>
      </c>
      <c r="E20" s="496">
        <f>'06'!E47</f>
        <v>677</v>
      </c>
      <c r="F20" s="496">
        <f>'06'!F47</f>
        <v>8</v>
      </c>
      <c r="G20" s="496">
        <f>'06'!G47</f>
        <v>0</v>
      </c>
      <c r="H20" s="496">
        <f>'06'!H47</f>
        <v>1118</v>
      </c>
      <c r="I20" s="496">
        <f>'06'!I47</f>
        <v>856</v>
      </c>
      <c r="J20" s="496">
        <f>'06'!J47</f>
        <v>523</v>
      </c>
      <c r="K20" s="496">
        <f>'06'!K47</f>
        <v>14</v>
      </c>
      <c r="L20" s="496">
        <f>'06'!L47</f>
        <v>318</v>
      </c>
      <c r="M20" s="496">
        <f>'06'!M47</f>
        <v>1</v>
      </c>
      <c r="N20" s="496">
        <f>'06'!N47</f>
        <v>0</v>
      </c>
      <c r="O20" s="496">
        <f>'06'!O47</f>
        <v>0</v>
      </c>
      <c r="P20" s="496">
        <f>'06'!P47</f>
        <v>0</v>
      </c>
      <c r="Q20" s="496">
        <f>'06'!Q47</f>
        <v>262</v>
      </c>
      <c r="R20" s="496">
        <f>'06'!R47</f>
        <v>581</v>
      </c>
      <c r="S20" s="497">
        <f t="shared" si="1"/>
        <v>62.73364485981309</v>
      </c>
      <c r="T20" s="428"/>
      <c r="U20" s="427"/>
      <c r="V20" s="428"/>
    </row>
    <row r="21" spans="1:22" ht="15.75">
      <c r="A21" s="475" t="s">
        <v>60</v>
      </c>
      <c r="B21" s="476" t="s">
        <v>440</v>
      </c>
      <c r="C21" s="496">
        <f>'06'!C53</f>
        <v>2378</v>
      </c>
      <c r="D21" s="496">
        <f>'06'!D53</f>
        <v>1095</v>
      </c>
      <c r="E21" s="496">
        <f>'06'!E53</f>
        <v>1283</v>
      </c>
      <c r="F21" s="496">
        <f>'06'!F53</f>
        <v>1</v>
      </c>
      <c r="G21" s="496">
        <f>'06'!G53</f>
        <v>0</v>
      </c>
      <c r="H21" s="496">
        <f>'06'!H53</f>
        <v>2377</v>
      </c>
      <c r="I21" s="496">
        <f>'06'!I53</f>
        <v>2047</v>
      </c>
      <c r="J21" s="496">
        <f>'06'!J53</f>
        <v>1007</v>
      </c>
      <c r="K21" s="496">
        <f>'06'!K53</f>
        <v>56</v>
      </c>
      <c r="L21" s="496">
        <f>'06'!L53</f>
        <v>984</v>
      </c>
      <c r="M21" s="496">
        <f>'06'!M53</f>
        <v>0</v>
      </c>
      <c r="N21" s="496">
        <f>'06'!N53</f>
        <v>0</v>
      </c>
      <c r="O21" s="496">
        <f>'06'!O53</f>
        <v>0</v>
      </c>
      <c r="P21" s="496">
        <f>'06'!P53</f>
        <v>0</v>
      </c>
      <c r="Q21" s="496">
        <f>'06'!Q53</f>
        <v>330</v>
      </c>
      <c r="R21" s="496">
        <f>'06'!R53</f>
        <v>1314</v>
      </c>
      <c r="S21" s="497">
        <f t="shared" si="1"/>
        <v>51.92965315095262</v>
      </c>
      <c r="T21" s="428"/>
      <c r="U21" s="427"/>
      <c r="V21" s="428"/>
    </row>
    <row r="22" spans="1:22" ht="15.75">
      <c r="A22" s="475" t="s">
        <v>61</v>
      </c>
      <c r="B22" s="476" t="s">
        <v>439</v>
      </c>
      <c r="C22" s="496">
        <f>'06'!C60</f>
        <v>2133</v>
      </c>
      <c r="D22" s="496">
        <f>'06'!D60</f>
        <v>974</v>
      </c>
      <c r="E22" s="496">
        <f>'06'!E60</f>
        <v>1159</v>
      </c>
      <c r="F22" s="496">
        <f>'06'!F60</f>
        <v>2</v>
      </c>
      <c r="G22" s="496">
        <f>'06'!G60</f>
        <v>0</v>
      </c>
      <c r="H22" s="496">
        <f>'06'!H60</f>
        <v>2131</v>
      </c>
      <c r="I22" s="496">
        <f>'06'!I60</f>
        <v>1766</v>
      </c>
      <c r="J22" s="496">
        <f>'06'!J60</f>
        <v>868</v>
      </c>
      <c r="K22" s="496">
        <f>'06'!K60</f>
        <v>47</v>
      </c>
      <c r="L22" s="496">
        <f>'06'!L60</f>
        <v>841</v>
      </c>
      <c r="M22" s="496">
        <f>'06'!M60</f>
        <v>1</v>
      </c>
      <c r="N22" s="496">
        <f>'06'!N60</f>
        <v>2</v>
      </c>
      <c r="O22" s="496">
        <f>'06'!O60</f>
        <v>0</v>
      </c>
      <c r="P22" s="496">
        <f>'06'!P60</f>
        <v>7</v>
      </c>
      <c r="Q22" s="496">
        <f>'06'!Q60</f>
        <v>365</v>
      </c>
      <c r="R22" s="496">
        <f>'06'!R60</f>
        <v>1216</v>
      </c>
      <c r="S22" s="497">
        <f t="shared" si="1"/>
        <v>51.81200453001132</v>
      </c>
      <c r="T22" s="428"/>
      <c r="U22" s="427"/>
      <c r="V22" s="428"/>
    </row>
    <row r="23" spans="1:22" ht="15.75">
      <c r="A23" s="475" t="s">
        <v>62</v>
      </c>
      <c r="B23" s="476" t="s">
        <v>438</v>
      </c>
      <c r="C23" s="496">
        <f>'06'!C67</f>
        <v>2443</v>
      </c>
      <c r="D23" s="496">
        <f>'06'!D67</f>
        <v>1261</v>
      </c>
      <c r="E23" s="496">
        <f>'06'!E67</f>
        <v>1182</v>
      </c>
      <c r="F23" s="496">
        <f>'06'!F67</f>
        <v>6</v>
      </c>
      <c r="G23" s="496">
        <f>'06'!G67</f>
        <v>0</v>
      </c>
      <c r="H23" s="496">
        <f>'06'!H67</f>
        <v>2437</v>
      </c>
      <c r="I23" s="496">
        <f>'06'!I67</f>
        <v>2006</v>
      </c>
      <c r="J23" s="496">
        <f>'06'!J67</f>
        <v>796</v>
      </c>
      <c r="K23" s="496">
        <f>'06'!K67</f>
        <v>70</v>
      </c>
      <c r="L23" s="496">
        <f>'06'!L67</f>
        <v>1139</v>
      </c>
      <c r="M23" s="496">
        <f>'06'!M67</f>
        <v>0</v>
      </c>
      <c r="N23" s="496">
        <f>'06'!N67</f>
        <v>1</v>
      </c>
      <c r="O23" s="496">
        <f>'06'!O67</f>
        <v>0</v>
      </c>
      <c r="P23" s="496">
        <f>'06'!P67</f>
        <v>0</v>
      </c>
      <c r="Q23" s="496">
        <f>'06'!Q67</f>
        <v>431</v>
      </c>
      <c r="R23" s="496">
        <f>'06'!R67</f>
        <v>1571</v>
      </c>
      <c r="S23" s="497">
        <f t="shared" si="1"/>
        <v>43.17048853439681</v>
      </c>
      <c r="T23" s="428"/>
      <c r="U23" s="427"/>
      <c r="V23" s="428"/>
    </row>
    <row r="24" spans="1:22" ht="15.75">
      <c r="A24" s="475" t="s">
        <v>63</v>
      </c>
      <c r="B24" s="476" t="s">
        <v>437</v>
      </c>
      <c r="C24" s="496">
        <f>'06'!C74</f>
        <v>1239</v>
      </c>
      <c r="D24" s="496">
        <f>'06'!D74</f>
        <v>599</v>
      </c>
      <c r="E24" s="496">
        <f>'06'!E74</f>
        <v>640</v>
      </c>
      <c r="F24" s="496">
        <f>'06'!F74</f>
        <v>6</v>
      </c>
      <c r="G24" s="496">
        <f>'06'!G74</f>
        <v>0</v>
      </c>
      <c r="H24" s="496">
        <f>'06'!H74</f>
        <v>1233</v>
      </c>
      <c r="I24" s="496">
        <f>'06'!I74</f>
        <v>972</v>
      </c>
      <c r="J24" s="496">
        <f>'06'!J74</f>
        <v>454</v>
      </c>
      <c r="K24" s="496">
        <f>'06'!K74</f>
        <v>15</v>
      </c>
      <c r="L24" s="496">
        <f>'06'!L74</f>
        <v>501</v>
      </c>
      <c r="M24" s="496">
        <f>'06'!M74</f>
        <v>2</v>
      </c>
      <c r="N24" s="496">
        <f>'06'!N74</f>
        <v>0</v>
      </c>
      <c r="O24" s="496">
        <f>'06'!O74</f>
        <v>0</v>
      </c>
      <c r="P24" s="496">
        <f>'06'!P74</f>
        <v>0</v>
      </c>
      <c r="Q24" s="496">
        <f>'06'!Q74</f>
        <v>261</v>
      </c>
      <c r="R24" s="496">
        <f>'06'!R74</f>
        <v>764</v>
      </c>
      <c r="S24" s="497">
        <f t="shared" si="1"/>
        <v>48.25102880658436</v>
      </c>
      <c r="T24" s="428"/>
      <c r="U24" s="427"/>
      <c r="V24" s="428"/>
    </row>
    <row r="25" spans="1:19" ht="16.5">
      <c r="A25" s="426"/>
      <c r="B25" s="426"/>
      <c r="C25" s="426"/>
      <c r="D25" s="426"/>
      <c r="E25" s="426"/>
      <c r="F25" s="425"/>
      <c r="G25" s="425"/>
      <c r="H25" s="425"/>
      <c r="I25" s="425"/>
      <c r="J25" s="425"/>
      <c r="K25" s="425"/>
      <c r="L25" s="425"/>
      <c r="M25" s="870" t="str">
        <f>'Thong tin'!B8</f>
        <v>Trà Vinh, ngày 31 tháng 5 năm 2019</v>
      </c>
      <c r="N25" s="870"/>
      <c r="O25" s="870"/>
      <c r="P25" s="870"/>
      <c r="Q25" s="870"/>
      <c r="R25" s="870"/>
      <c r="S25" s="870"/>
    </row>
    <row r="26" spans="1:19" ht="16.5">
      <c r="A26" s="424"/>
      <c r="B26" s="884"/>
      <c r="C26" s="884"/>
      <c r="D26" s="884"/>
      <c r="E26" s="884"/>
      <c r="F26" s="423"/>
      <c r="G26" s="423"/>
      <c r="H26" s="423"/>
      <c r="I26" s="423"/>
      <c r="J26" s="423"/>
      <c r="K26" s="423"/>
      <c r="L26" s="423"/>
      <c r="M26" s="423"/>
      <c r="N26" s="885" t="str">
        <f>'Thong tin'!B7</f>
        <v>PHÓ CỤC TRƯỞNG</v>
      </c>
      <c r="O26" s="885"/>
      <c r="P26" s="885"/>
      <c r="Q26" s="885"/>
      <c r="R26" s="885"/>
      <c r="S26" s="885"/>
    </row>
    <row r="27" spans="1:19" ht="16.5">
      <c r="A27" s="393"/>
      <c r="B27" s="884" t="s">
        <v>4</v>
      </c>
      <c r="C27" s="884"/>
      <c r="D27" s="884"/>
      <c r="E27" s="884"/>
      <c r="F27" s="394"/>
      <c r="G27" s="394"/>
      <c r="H27" s="394"/>
      <c r="I27" s="394"/>
      <c r="J27" s="394"/>
      <c r="K27" s="394"/>
      <c r="L27" s="394"/>
      <c r="M27" s="394"/>
      <c r="N27" s="875"/>
      <c r="O27" s="875"/>
      <c r="P27" s="875"/>
      <c r="Q27" s="875"/>
      <c r="R27" s="875"/>
      <c r="S27" s="875"/>
    </row>
    <row r="28" spans="1:19" ht="15.75">
      <c r="A28" s="393"/>
      <c r="B28" s="393"/>
      <c r="C28" s="393"/>
      <c r="D28" s="394"/>
      <c r="E28" s="394"/>
      <c r="F28" s="394"/>
      <c r="G28" s="394"/>
      <c r="H28" s="394"/>
      <c r="I28" s="394"/>
      <c r="J28" s="394"/>
      <c r="K28" s="394"/>
      <c r="L28" s="394"/>
      <c r="M28" s="394"/>
      <c r="N28" s="394"/>
      <c r="O28" s="394"/>
      <c r="P28" s="394"/>
      <c r="Q28" s="394"/>
      <c r="R28" s="393"/>
      <c r="S28" s="393"/>
    </row>
    <row r="29" spans="1:19" ht="15.75">
      <c r="A29" s="393"/>
      <c r="B29" s="393"/>
      <c r="C29" s="393"/>
      <c r="D29" s="394"/>
      <c r="E29" s="394"/>
      <c r="F29" s="394"/>
      <c r="G29" s="394"/>
      <c r="H29" s="394"/>
      <c r="I29" s="394"/>
      <c r="J29" s="394"/>
      <c r="K29" s="394"/>
      <c r="L29" s="394"/>
      <c r="M29" s="394"/>
      <c r="N29" s="394"/>
      <c r="O29" s="394"/>
      <c r="P29" s="394"/>
      <c r="Q29" s="394"/>
      <c r="R29" s="393"/>
      <c r="S29" s="393"/>
    </row>
    <row r="30" spans="1:19" ht="15.75">
      <c r="A30" s="422"/>
      <c r="B30" s="393"/>
      <c r="C30" s="393"/>
      <c r="D30" s="394"/>
      <c r="E30" s="394"/>
      <c r="F30" s="394"/>
      <c r="G30" s="394"/>
      <c r="H30" s="394"/>
      <c r="I30" s="394"/>
      <c r="J30" s="394"/>
      <c r="K30" s="394"/>
      <c r="L30" s="394"/>
      <c r="M30" s="394"/>
      <c r="N30" s="394"/>
      <c r="O30" s="394"/>
      <c r="P30" s="394"/>
      <c r="Q30" s="394"/>
      <c r="R30" s="393"/>
      <c r="S30" s="393"/>
    </row>
    <row r="31" spans="1:19" ht="15.75">
      <c r="A31" s="393"/>
      <c r="B31" s="876"/>
      <c r="C31" s="876"/>
      <c r="D31" s="876"/>
      <c r="E31" s="876"/>
      <c r="F31" s="876"/>
      <c r="G31" s="876"/>
      <c r="H31" s="876"/>
      <c r="I31" s="876"/>
      <c r="J31" s="876"/>
      <c r="K31" s="876"/>
      <c r="L31" s="876"/>
      <c r="M31" s="876"/>
      <c r="N31" s="876"/>
      <c r="O31" s="876"/>
      <c r="P31" s="394"/>
      <c r="Q31" s="394"/>
      <c r="R31" s="393"/>
      <c r="S31" s="393"/>
    </row>
    <row r="32" spans="1:19" ht="15.75">
      <c r="A32" s="393"/>
      <c r="B32" s="421"/>
      <c r="C32" s="421"/>
      <c r="D32" s="421"/>
      <c r="E32" s="421"/>
      <c r="F32" s="421"/>
      <c r="G32" s="421"/>
      <c r="H32" s="421"/>
      <c r="I32" s="421"/>
      <c r="J32" s="421"/>
      <c r="K32" s="421"/>
      <c r="L32" s="421"/>
      <c r="M32" s="421"/>
      <c r="N32" s="421"/>
      <c r="O32" s="421"/>
      <c r="P32" s="394"/>
      <c r="Q32" s="394"/>
      <c r="R32" s="393"/>
      <c r="S32" s="393"/>
    </row>
    <row r="33" spans="1:19" ht="15.75">
      <c r="A33" s="393"/>
      <c r="B33" s="880"/>
      <c r="C33" s="880"/>
      <c r="D33" s="880"/>
      <c r="E33" s="880"/>
      <c r="F33" s="421"/>
      <c r="G33" s="421"/>
      <c r="H33" s="421"/>
      <c r="I33" s="421"/>
      <c r="J33" s="421"/>
      <c r="K33" s="421"/>
      <c r="L33" s="421"/>
      <c r="M33" s="421"/>
      <c r="N33" s="421"/>
      <c r="O33" s="879"/>
      <c r="P33" s="879"/>
      <c r="Q33" s="879"/>
      <c r="R33" s="879"/>
      <c r="S33" s="393"/>
    </row>
    <row r="34" spans="1:19" ht="15.75">
      <c r="A34" s="420"/>
      <c r="B34" s="877" t="str">
        <f>'Thong tin'!B5</f>
        <v>Nhan Quốc Hải</v>
      </c>
      <c r="C34" s="877"/>
      <c r="D34" s="877"/>
      <c r="E34" s="877"/>
      <c r="F34" s="420"/>
      <c r="G34" s="420"/>
      <c r="H34" s="420"/>
      <c r="I34" s="420"/>
      <c r="J34" s="420"/>
      <c r="K34" s="420"/>
      <c r="L34" s="420"/>
      <c r="M34" s="420"/>
      <c r="N34" s="420"/>
      <c r="O34" s="878" t="str">
        <f>'Thong tin'!B6</f>
        <v>Nguyễn Minh Khiêm</v>
      </c>
      <c r="P34" s="878"/>
      <c r="Q34" s="878"/>
      <c r="R34" s="878"/>
      <c r="S34" s="393"/>
    </row>
  </sheetData>
  <sheetProtection/>
  <mergeCells count="46">
    <mergeCell ref="A7:B11"/>
    <mergeCell ref="C8:C11"/>
    <mergeCell ref="T7:T11"/>
    <mergeCell ref="S7:S11"/>
    <mergeCell ref="R7:R11"/>
    <mergeCell ref="H7:Q7"/>
    <mergeCell ref="G7:G11"/>
    <mergeCell ref="F7:F11"/>
    <mergeCell ref="C7:E7"/>
    <mergeCell ref="E10:E11"/>
    <mergeCell ref="D10:D11"/>
    <mergeCell ref="J9:P9"/>
    <mergeCell ref="I9:I11"/>
    <mergeCell ref="Q8:Q11"/>
    <mergeCell ref="I8:P8"/>
    <mergeCell ref="H8:H11"/>
    <mergeCell ref="D8:E9"/>
    <mergeCell ref="P10:P11"/>
    <mergeCell ref="O10:O11"/>
    <mergeCell ref="M10:M11"/>
    <mergeCell ref="L10:L11"/>
    <mergeCell ref="K10:K11"/>
    <mergeCell ref="J10:J11"/>
    <mergeCell ref="U7:U11"/>
    <mergeCell ref="B31:O31"/>
    <mergeCell ref="B34:E34"/>
    <mergeCell ref="O34:R34"/>
    <mergeCell ref="O33:R33"/>
    <mergeCell ref="B33:E33"/>
    <mergeCell ref="A13:B13"/>
    <mergeCell ref="B26:E26"/>
    <mergeCell ref="N26:S26"/>
    <mergeCell ref="B27:E27"/>
    <mergeCell ref="N27:S27"/>
    <mergeCell ref="A12:B12"/>
    <mergeCell ref="M25:S25"/>
    <mergeCell ref="P6:S6"/>
    <mergeCell ref="P5:S5"/>
    <mergeCell ref="E2:O2"/>
    <mergeCell ref="P2:S2"/>
    <mergeCell ref="A3:D3"/>
    <mergeCell ref="E3:O3"/>
    <mergeCell ref="P3:S3"/>
    <mergeCell ref="A4:D4"/>
    <mergeCell ref="E4:O4"/>
    <mergeCell ref="P4:S4"/>
  </mergeCells>
  <printOptions/>
  <pageMargins left="0" right="0" top="0.75" bottom="0" header="0.3" footer="0.05"/>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V33"/>
  <sheetViews>
    <sheetView tabSelected="1" view="pageBreakPreview" zoomScale="130" zoomScaleNormal="80" zoomScaleSheetLayoutView="130" zoomScalePageLayoutView="0" workbookViewId="0" topLeftCell="D4">
      <selection activeCell="H14" sqref="H14"/>
    </sheetView>
  </sheetViews>
  <sheetFormatPr defaultColWidth="9.00390625" defaultRowHeight="15.75"/>
  <cols>
    <col min="1" max="1" width="3.125" style="0" customWidth="1"/>
    <col min="2" max="2" width="10.00390625" style="0" customWidth="1"/>
    <col min="3" max="3" width="7.25390625" style="0" customWidth="1"/>
    <col min="4" max="4" width="7.375" style="0" customWidth="1"/>
    <col min="5" max="5" width="7.00390625" style="0" customWidth="1"/>
    <col min="6" max="6" width="6.375" style="0" customWidth="1"/>
    <col min="7" max="7" width="3.50390625" style="0" customWidth="1"/>
    <col min="8" max="8" width="7.125" style="0" customWidth="1"/>
    <col min="9" max="9" width="7.25390625" style="0" customWidth="1"/>
    <col min="10" max="10" width="7.375" style="0" customWidth="1"/>
    <col min="11" max="11" width="7.00390625" style="0" customWidth="1"/>
    <col min="12" max="12" width="5.375" style="0" customWidth="1"/>
    <col min="13" max="13" width="7.125" style="0" customWidth="1"/>
    <col min="14" max="14" width="6.875" style="0" customWidth="1"/>
    <col min="15" max="15" width="5.375" style="0" customWidth="1"/>
    <col min="16" max="16" width="3.25390625" style="0" customWidth="1"/>
    <col min="17" max="17" width="5.875" style="0" customWidth="1"/>
    <col min="18" max="19" width="6.75390625" style="0" customWidth="1"/>
    <col min="20" max="20" width="5.375" style="0" customWidth="1"/>
  </cols>
  <sheetData>
    <row r="1" spans="1:21" ht="16.5">
      <c r="A1" s="394" t="s">
        <v>527</v>
      </c>
      <c r="B1" s="394"/>
      <c r="C1" s="394"/>
      <c r="D1" s="393"/>
      <c r="E1" s="847" t="s">
        <v>526</v>
      </c>
      <c r="F1" s="847"/>
      <c r="G1" s="847"/>
      <c r="H1" s="847"/>
      <c r="I1" s="847"/>
      <c r="J1" s="847"/>
      <c r="K1" s="847"/>
      <c r="L1" s="847"/>
      <c r="M1" s="847"/>
      <c r="N1" s="847"/>
      <c r="O1" s="847"/>
      <c r="P1" s="847"/>
      <c r="Q1" s="890" t="s">
        <v>429</v>
      </c>
      <c r="R1" s="890"/>
      <c r="S1" s="890"/>
      <c r="T1" s="890"/>
      <c r="U1" s="393"/>
    </row>
    <row r="2" spans="1:21" ht="16.5">
      <c r="A2" s="849" t="s">
        <v>245</v>
      </c>
      <c r="B2" s="849"/>
      <c r="C2" s="849"/>
      <c r="D2" s="849"/>
      <c r="E2" s="850" t="s">
        <v>34</v>
      </c>
      <c r="F2" s="850"/>
      <c r="G2" s="850"/>
      <c r="H2" s="850"/>
      <c r="I2" s="850"/>
      <c r="J2" s="850"/>
      <c r="K2" s="850"/>
      <c r="L2" s="850"/>
      <c r="M2" s="850"/>
      <c r="N2" s="850"/>
      <c r="O2" s="850"/>
      <c r="P2" s="850"/>
      <c r="Q2" s="896" t="s">
        <v>523</v>
      </c>
      <c r="R2" s="896"/>
      <c r="S2" s="896"/>
      <c r="T2" s="896"/>
      <c r="U2" s="393"/>
    </row>
    <row r="3" spans="1:21" ht="16.5">
      <c r="A3" s="849" t="s">
        <v>246</v>
      </c>
      <c r="B3" s="849"/>
      <c r="C3" s="849"/>
      <c r="D3" s="849"/>
      <c r="E3" s="851" t="str">
        <f>'Thong tin'!B3</f>
        <v>08 tháng / năm 2019</v>
      </c>
      <c r="F3" s="844"/>
      <c r="G3" s="844"/>
      <c r="H3" s="844"/>
      <c r="I3" s="844"/>
      <c r="J3" s="844"/>
      <c r="K3" s="844"/>
      <c r="L3" s="844"/>
      <c r="M3" s="844"/>
      <c r="N3" s="844"/>
      <c r="O3" s="844"/>
      <c r="P3" s="844"/>
      <c r="Q3" s="890" t="s">
        <v>447</v>
      </c>
      <c r="R3" s="890"/>
      <c r="S3" s="890"/>
      <c r="T3" s="890"/>
      <c r="U3" s="393"/>
    </row>
    <row r="4" spans="1:21" ht="15.75">
      <c r="A4" s="394" t="s">
        <v>522</v>
      </c>
      <c r="B4" s="394"/>
      <c r="C4" s="394"/>
      <c r="D4" s="394"/>
      <c r="E4" s="394"/>
      <c r="F4" s="394"/>
      <c r="G4" s="394"/>
      <c r="H4" s="394"/>
      <c r="I4" s="394"/>
      <c r="J4" s="394"/>
      <c r="K4" s="394"/>
      <c r="L4" s="394"/>
      <c r="M4" s="394"/>
      <c r="N4" s="394"/>
      <c r="O4" s="432"/>
      <c r="P4" s="432"/>
      <c r="Q4" s="896" t="s">
        <v>521</v>
      </c>
      <c r="R4" s="896"/>
      <c r="S4" s="896"/>
      <c r="T4" s="896"/>
      <c r="U4" s="393"/>
    </row>
    <row r="5" spans="1:21" ht="15.75">
      <c r="A5" s="393"/>
      <c r="B5" s="431"/>
      <c r="C5" s="431"/>
      <c r="D5" s="393"/>
      <c r="E5" s="393"/>
      <c r="F5" s="393"/>
      <c r="G5" s="393"/>
      <c r="H5" s="393"/>
      <c r="I5" s="393"/>
      <c r="J5" s="393"/>
      <c r="K5" s="393"/>
      <c r="L5" s="393"/>
      <c r="M5" s="393"/>
      <c r="N5" s="393"/>
      <c r="O5" s="393"/>
      <c r="P5" s="393"/>
      <c r="Q5" s="886" t="s">
        <v>430</v>
      </c>
      <c r="R5" s="886"/>
      <c r="S5" s="886"/>
      <c r="T5" s="886"/>
      <c r="U5" s="393"/>
    </row>
    <row r="6" spans="1:21" ht="15.75" customHeight="1">
      <c r="A6" s="913" t="s">
        <v>57</v>
      </c>
      <c r="B6" s="913"/>
      <c r="C6" s="905" t="s">
        <v>126</v>
      </c>
      <c r="D6" s="906"/>
      <c r="E6" s="907"/>
      <c r="F6" s="916" t="s">
        <v>101</v>
      </c>
      <c r="G6" s="887" t="s">
        <v>127</v>
      </c>
      <c r="H6" s="901" t="s">
        <v>102</v>
      </c>
      <c r="I6" s="902"/>
      <c r="J6" s="902"/>
      <c r="K6" s="902"/>
      <c r="L6" s="902"/>
      <c r="M6" s="902"/>
      <c r="N6" s="902"/>
      <c r="O6" s="902"/>
      <c r="P6" s="902"/>
      <c r="Q6" s="902"/>
      <c r="R6" s="903"/>
      <c r="S6" s="892" t="s">
        <v>250</v>
      </c>
      <c r="T6" s="900" t="s">
        <v>525</v>
      </c>
      <c r="U6" s="393"/>
    </row>
    <row r="7" spans="1:21" ht="15.75">
      <c r="A7" s="913"/>
      <c r="B7" s="913"/>
      <c r="C7" s="892" t="s">
        <v>42</v>
      </c>
      <c r="D7" s="897" t="s">
        <v>7</v>
      </c>
      <c r="E7" s="908"/>
      <c r="F7" s="917"/>
      <c r="G7" s="889"/>
      <c r="H7" s="887" t="s">
        <v>31</v>
      </c>
      <c r="I7" s="897" t="s">
        <v>103</v>
      </c>
      <c r="J7" s="898"/>
      <c r="K7" s="898"/>
      <c r="L7" s="898"/>
      <c r="M7" s="898"/>
      <c r="N7" s="898"/>
      <c r="O7" s="898"/>
      <c r="P7" s="898"/>
      <c r="Q7" s="899"/>
      <c r="R7" s="908" t="s">
        <v>128</v>
      </c>
      <c r="S7" s="889"/>
      <c r="T7" s="900"/>
      <c r="U7" s="393"/>
    </row>
    <row r="8" spans="1:21" ht="15.75">
      <c r="A8" s="913"/>
      <c r="B8" s="913"/>
      <c r="C8" s="889"/>
      <c r="D8" s="911"/>
      <c r="E8" s="910"/>
      <c r="F8" s="917"/>
      <c r="G8" s="889"/>
      <c r="H8" s="889"/>
      <c r="I8" s="887" t="s">
        <v>31</v>
      </c>
      <c r="J8" s="893" t="s">
        <v>7</v>
      </c>
      <c r="K8" s="894"/>
      <c r="L8" s="894"/>
      <c r="M8" s="894"/>
      <c r="N8" s="894"/>
      <c r="O8" s="894"/>
      <c r="P8" s="894"/>
      <c r="Q8" s="895"/>
      <c r="R8" s="909"/>
      <c r="S8" s="889"/>
      <c r="T8" s="900"/>
      <c r="U8" s="393"/>
    </row>
    <row r="9" spans="1:21" ht="15.75">
      <c r="A9" s="913"/>
      <c r="B9" s="913"/>
      <c r="C9" s="889"/>
      <c r="D9" s="892" t="s">
        <v>129</v>
      </c>
      <c r="E9" s="892" t="s">
        <v>130</v>
      </c>
      <c r="F9" s="917"/>
      <c r="G9" s="889"/>
      <c r="H9" s="889"/>
      <c r="I9" s="889"/>
      <c r="J9" s="895" t="s">
        <v>131</v>
      </c>
      <c r="K9" s="900" t="s">
        <v>132</v>
      </c>
      <c r="L9" s="900" t="s">
        <v>124</v>
      </c>
      <c r="M9" s="891" t="s">
        <v>105</v>
      </c>
      <c r="N9" s="887" t="s">
        <v>133</v>
      </c>
      <c r="O9" s="887" t="s">
        <v>108</v>
      </c>
      <c r="P9" s="887" t="s">
        <v>251</v>
      </c>
      <c r="Q9" s="887" t="s">
        <v>111</v>
      </c>
      <c r="R9" s="909"/>
      <c r="S9" s="889"/>
      <c r="T9" s="900"/>
      <c r="U9" s="488"/>
    </row>
    <row r="10" spans="1:21" ht="15.75">
      <c r="A10" s="913"/>
      <c r="B10" s="913"/>
      <c r="C10" s="888"/>
      <c r="D10" s="888"/>
      <c r="E10" s="888"/>
      <c r="F10" s="911"/>
      <c r="G10" s="888"/>
      <c r="H10" s="888"/>
      <c r="I10" s="888"/>
      <c r="J10" s="895"/>
      <c r="K10" s="900"/>
      <c r="L10" s="900"/>
      <c r="M10" s="891"/>
      <c r="N10" s="888"/>
      <c r="O10" s="888" t="s">
        <v>108</v>
      </c>
      <c r="P10" s="888" t="s">
        <v>251</v>
      </c>
      <c r="Q10" s="888" t="s">
        <v>111</v>
      </c>
      <c r="R10" s="910"/>
      <c r="S10" s="888"/>
      <c r="T10" s="900"/>
      <c r="U10" s="393"/>
    </row>
    <row r="11" spans="1:21" ht="15.75">
      <c r="A11" s="904" t="s">
        <v>6</v>
      </c>
      <c r="B11" s="904"/>
      <c r="C11" s="472" t="s">
        <v>43</v>
      </c>
      <c r="D11" s="472" t="s">
        <v>44</v>
      </c>
      <c r="E11" s="472" t="s">
        <v>49</v>
      </c>
      <c r="F11" s="472" t="s">
        <v>58</v>
      </c>
      <c r="G11" s="472" t="s">
        <v>59</v>
      </c>
      <c r="H11" s="472" t="s">
        <v>60</v>
      </c>
      <c r="I11" s="472" t="s">
        <v>61</v>
      </c>
      <c r="J11" s="472" t="s">
        <v>62</v>
      </c>
      <c r="K11" s="472" t="s">
        <v>63</v>
      </c>
      <c r="L11" s="472" t="s">
        <v>83</v>
      </c>
      <c r="M11" s="472" t="s">
        <v>84</v>
      </c>
      <c r="N11" s="472" t="s">
        <v>85</v>
      </c>
      <c r="O11" s="472" t="s">
        <v>86</v>
      </c>
      <c r="P11" s="472" t="s">
        <v>87</v>
      </c>
      <c r="Q11" s="472" t="s">
        <v>253</v>
      </c>
      <c r="R11" s="472" t="s">
        <v>519</v>
      </c>
      <c r="S11" s="472" t="s">
        <v>518</v>
      </c>
      <c r="T11" s="472" t="s">
        <v>517</v>
      </c>
      <c r="U11" s="393"/>
    </row>
    <row r="12" spans="1:21" ht="15.75">
      <c r="A12" s="915" t="s">
        <v>30</v>
      </c>
      <c r="B12" s="915"/>
      <c r="C12" s="471">
        <f>D12+E12</f>
        <v>889180182</v>
      </c>
      <c r="D12" s="471">
        <f aca="true" t="shared" si="0" ref="D12:L12">D13+D14</f>
        <v>636078611</v>
      </c>
      <c r="E12" s="471">
        <f t="shared" si="0"/>
        <v>253101571</v>
      </c>
      <c r="F12" s="471">
        <f t="shared" si="0"/>
        <v>17946083</v>
      </c>
      <c r="G12" s="471">
        <f t="shared" si="0"/>
        <v>0</v>
      </c>
      <c r="H12" s="471">
        <f t="shared" si="0"/>
        <v>871234099</v>
      </c>
      <c r="I12" s="471">
        <f t="shared" si="0"/>
        <v>601320498</v>
      </c>
      <c r="J12" s="471">
        <f t="shared" si="0"/>
        <v>85733782</v>
      </c>
      <c r="K12" s="471">
        <f t="shared" si="0"/>
        <v>33784351</v>
      </c>
      <c r="L12" s="471">
        <f t="shared" si="0"/>
        <v>16250</v>
      </c>
      <c r="M12" s="471">
        <f aca="true" t="shared" si="1" ref="M12:S12">M13+M14</f>
        <v>449311717</v>
      </c>
      <c r="N12" s="471">
        <f t="shared" si="1"/>
        <v>15616452</v>
      </c>
      <c r="O12" s="471">
        <f t="shared" si="1"/>
        <v>1472650</v>
      </c>
      <c r="P12" s="471">
        <f t="shared" si="1"/>
        <v>0</v>
      </c>
      <c r="Q12" s="471">
        <f t="shared" si="1"/>
        <v>15385296</v>
      </c>
      <c r="R12" s="471">
        <f t="shared" si="1"/>
        <v>269913601</v>
      </c>
      <c r="S12" s="471">
        <f t="shared" si="1"/>
        <v>751699716</v>
      </c>
      <c r="T12" s="470">
        <f aca="true" t="shared" si="2" ref="T12:T23">(((J12+K12+L12))/I12)*100</f>
        <v>19.878647642575455</v>
      </c>
      <c r="U12" s="440"/>
    </row>
    <row r="13" spans="1:22" ht="15.75">
      <c r="A13" s="473" t="s">
        <v>0</v>
      </c>
      <c r="B13" s="474" t="s">
        <v>446</v>
      </c>
      <c r="C13" s="471">
        <f>'07'!C12</f>
        <v>108469802</v>
      </c>
      <c r="D13" s="471">
        <f>'07'!D12</f>
        <v>84755030</v>
      </c>
      <c r="E13" s="471">
        <f>'07'!E12</f>
        <v>23714772</v>
      </c>
      <c r="F13" s="471">
        <f>'07'!F12</f>
        <v>4800</v>
      </c>
      <c r="G13" s="471">
        <f>'07'!G12</f>
        <v>0</v>
      </c>
      <c r="H13" s="471">
        <f>'07'!H12</f>
        <v>108465002</v>
      </c>
      <c r="I13" s="471">
        <f>'07'!I12</f>
        <v>64311528</v>
      </c>
      <c r="J13" s="471">
        <f>'07'!J12</f>
        <v>8367680</v>
      </c>
      <c r="K13" s="471">
        <f>'07'!K12</f>
        <v>332409</v>
      </c>
      <c r="L13" s="471">
        <f>'07'!L12</f>
        <v>0</v>
      </c>
      <c r="M13" s="471">
        <f>'07'!M12</f>
        <v>41111468</v>
      </c>
      <c r="N13" s="471">
        <f>'07'!N12</f>
        <v>633931</v>
      </c>
      <c r="O13" s="471">
        <f>'07'!O12</f>
        <v>23750</v>
      </c>
      <c r="P13" s="471">
        <f>'07'!P12</f>
        <v>0</v>
      </c>
      <c r="Q13" s="471">
        <f>'07'!Q12</f>
        <v>13842290</v>
      </c>
      <c r="R13" s="471">
        <f>'07'!R12</f>
        <v>44153474</v>
      </c>
      <c r="S13" s="471">
        <f>'07'!S12</f>
        <v>99764913</v>
      </c>
      <c r="T13" s="470">
        <f t="shared" si="2"/>
        <v>13.528039638554382</v>
      </c>
      <c r="U13" s="520">
        <f aca="true" t="shared" si="3" ref="U13:U23">C13-(F13+G13+H13)</f>
        <v>0</v>
      </c>
      <c r="V13" s="521"/>
    </row>
    <row r="14" spans="1:22" ht="15.75">
      <c r="A14" s="473" t="s">
        <v>1</v>
      </c>
      <c r="B14" s="474" t="s">
        <v>17</v>
      </c>
      <c r="C14" s="471">
        <f>SUM(C15:C23)</f>
        <v>780710380</v>
      </c>
      <c r="D14" s="471">
        <f>SUM(D15:D23)</f>
        <v>551323581</v>
      </c>
      <c r="E14" s="471">
        <f>SUM(E15:E23)</f>
        <v>229386799</v>
      </c>
      <c r="F14" s="471">
        <f>SUM(F15:F23)</f>
        <v>17941283</v>
      </c>
      <c r="G14" s="471">
        <f>SUM(G15:G23)</f>
        <v>0</v>
      </c>
      <c r="H14" s="471">
        <f>I14+R14</f>
        <v>762769097</v>
      </c>
      <c r="I14" s="471">
        <f>SUM(J14:Q14)</f>
        <v>537008970</v>
      </c>
      <c r="J14" s="471">
        <f aca="true" t="shared" si="4" ref="J14:R14">SUM(J15:J23)</f>
        <v>77366102</v>
      </c>
      <c r="K14" s="471">
        <f t="shared" si="4"/>
        <v>33451942</v>
      </c>
      <c r="L14" s="471">
        <f t="shared" si="4"/>
        <v>16250</v>
      </c>
      <c r="M14" s="471">
        <f t="shared" si="4"/>
        <v>408200249</v>
      </c>
      <c r="N14" s="471">
        <f t="shared" si="4"/>
        <v>14982521</v>
      </c>
      <c r="O14" s="471">
        <f t="shared" si="4"/>
        <v>1448900</v>
      </c>
      <c r="P14" s="471">
        <f t="shared" si="4"/>
        <v>0</v>
      </c>
      <c r="Q14" s="471">
        <f t="shared" si="4"/>
        <v>1543006</v>
      </c>
      <c r="R14" s="471">
        <f t="shared" si="4"/>
        <v>225760127</v>
      </c>
      <c r="S14" s="471">
        <f>SUM(M14:R14)</f>
        <v>651934803</v>
      </c>
      <c r="T14" s="470">
        <f t="shared" si="2"/>
        <v>20.639188578172167</v>
      </c>
      <c r="U14" s="520">
        <f t="shared" si="3"/>
        <v>0</v>
      </c>
      <c r="V14" s="521"/>
    </row>
    <row r="15" spans="1:22" ht="15.75">
      <c r="A15" s="475" t="s">
        <v>43</v>
      </c>
      <c r="B15" s="476" t="s">
        <v>445</v>
      </c>
      <c r="C15" s="471">
        <f>'07'!C23</f>
        <v>190927729</v>
      </c>
      <c r="D15" s="471">
        <f>'07'!D23</f>
        <v>135558879</v>
      </c>
      <c r="E15" s="471">
        <f>'07'!E23</f>
        <v>55368850</v>
      </c>
      <c r="F15" s="471">
        <f>'07'!F23</f>
        <v>1418051</v>
      </c>
      <c r="G15" s="471">
        <f>'07'!G23</f>
        <v>0</v>
      </c>
      <c r="H15" s="471">
        <f>'07'!H23</f>
        <v>189509678</v>
      </c>
      <c r="I15" s="471">
        <f>'07'!I23</f>
        <v>111436398</v>
      </c>
      <c r="J15" s="471">
        <f>'07'!J23</f>
        <v>22511183</v>
      </c>
      <c r="K15" s="471">
        <f>'07'!K23</f>
        <v>7280328</v>
      </c>
      <c r="L15" s="471">
        <f>'07'!L23</f>
        <v>0</v>
      </c>
      <c r="M15" s="471">
        <f>'07'!M23</f>
        <v>66997113</v>
      </c>
      <c r="N15" s="471">
        <f>'07'!N23</f>
        <v>14294993</v>
      </c>
      <c r="O15" s="471">
        <f>'07'!O23</f>
        <v>0</v>
      </c>
      <c r="P15" s="471">
        <f>'07'!P23</f>
        <v>0</v>
      </c>
      <c r="Q15" s="471">
        <f>'07'!Q23</f>
        <v>352781</v>
      </c>
      <c r="R15" s="471">
        <f>'07'!R23</f>
        <v>78073280</v>
      </c>
      <c r="S15" s="471">
        <f>'07'!S23</f>
        <v>159718167</v>
      </c>
      <c r="T15" s="470">
        <f t="shared" si="2"/>
        <v>26.734093648647907</v>
      </c>
      <c r="U15" s="520">
        <f t="shared" si="3"/>
        <v>0</v>
      </c>
      <c r="V15" s="521"/>
    </row>
    <row r="16" spans="1:22" ht="15.75">
      <c r="A16" s="475" t="s">
        <v>44</v>
      </c>
      <c r="B16" s="477" t="s">
        <v>444</v>
      </c>
      <c r="C16" s="471">
        <f>'07'!C32</f>
        <v>126156811</v>
      </c>
      <c r="D16" s="471">
        <f>'07'!D32</f>
        <v>63860512</v>
      </c>
      <c r="E16" s="471">
        <f>'07'!E32</f>
        <v>62296299</v>
      </c>
      <c r="F16" s="471">
        <f>'07'!F32</f>
        <v>6097096</v>
      </c>
      <c r="G16" s="471">
        <f>'07'!G32</f>
        <v>0</v>
      </c>
      <c r="H16" s="471">
        <f>'07'!H32</f>
        <v>120059715</v>
      </c>
      <c r="I16" s="471">
        <f>'07'!I32</f>
        <v>103767467</v>
      </c>
      <c r="J16" s="471">
        <f>'07'!J32</f>
        <v>9534916</v>
      </c>
      <c r="K16" s="471">
        <f>'07'!K32</f>
        <v>2010708</v>
      </c>
      <c r="L16" s="471">
        <f>'07'!L32</f>
        <v>0</v>
      </c>
      <c r="M16" s="471">
        <f>'07'!M32</f>
        <v>92221843</v>
      </c>
      <c r="N16" s="471">
        <f>'07'!N32</f>
        <v>0</v>
      </c>
      <c r="O16" s="471">
        <f>'07'!O32</f>
        <v>0</v>
      </c>
      <c r="P16" s="471">
        <f>'07'!P32</f>
        <v>0</v>
      </c>
      <c r="Q16" s="471">
        <f>'07'!Q32</f>
        <v>0</v>
      </c>
      <c r="R16" s="471">
        <f>'07'!R32</f>
        <v>16292248</v>
      </c>
      <c r="S16" s="471">
        <f>'07'!S32</f>
        <v>108514091</v>
      </c>
      <c r="T16" s="470">
        <f t="shared" si="2"/>
        <v>11.126439079408193</v>
      </c>
      <c r="U16" s="520">
        <f t="shared" si="3"/>
        <v>0</v>
      </c>
      <c r="V16" s="521"/>
    </row>
    <row r="17" spans="1:22" ht="15.75">
      <c r="A17" s="475" t="s">
        <v>49</v>
      </c>
      <c r="B17" s="476" t="s">
        <v>443</v>
      </c>
      <c r="C17" s="471">
        <f>'07'!C38</f>
        <v>46589879</v>
      </c>
      <c r="D17" s="471">
        <f>'07'!D38</f>
        <v>35061438</v>
      </c>
      <c r="E17" s="471">
        <f>'07'!E38</f>
        <v>11528441</v>
      </c>
      <c r="F17" s="471">
        <f>'07'!F38</f>
        <v>287860</v>
      </c>
      <c r="G17" s="471">
        <f>'07'!G38</f>
        <v>0</v>
      </c>
      <c r="H17" s="471">
        <f>'07'!H38</f>
        <v>46302019</v>
      </c>
      <c r="I17" s="471">
        <f>'07'!I38</f>
        <v>22337414</v>
      </c>
      <c r="J17" s="471">
        <f>'07'!J38</f>
        <v>3045324</v>
      </c>
      <c r="K17" s="471">
        <f>'07'!K38</f>
        <v>1391740</v>
      </c>
      <c r="L17" s="471">
        <f>'07'!L38</f>
        <v>0</v>
      </c>
      <c r="M17" s="471">
        <f>'07'!M38</f>
        <v>17392543</v>
      </c>
      <c r="N17" s="471">
        <f>'07'!N38</f>
        <v>396967</v>
      </c>
      <c r="O17" s="471">
        <f>'07'!O38</f>
        <v>0</v>
      </c>
      <c r="P17" s="471">
        <f>'07'!P38</f>
        <v>0</v>
      </c>
      <c r="Q17" s="471">
        <f>'07'!Q38</f>
        <v>110840</v>
      </c>
      <c r="R17" s="471">
        <f>'07'!R38</f>
        <v>23964605</v>
      </c>
      <c r="S17" s="471">
        <f>'07'!S38</f>
        <v>41864955</v>
      </c>
      <c r="T17" s="470">
        <f t="shared" si="2"/>
        <v>19.863821299994708</v>
      </c>
      <c r="U17" s="520">
        <f t="shared" si="3"/>
        <v>0</v>
      </c>
      <c r="V17" s="521"/>
    </row>
    <row r="18" spans="1:22" ht="15.75">
      <c r="A18" s="475" t="s">
        <v>58</v>
      </c>
      <c r="B18" s="476" t="s">
        <v>442</v>
      </c>
      <c r="C18" s="471">
        <f>'07'!C43</f>
        <v>30723362</v>
      </c>
      <c r="D18" s="471">
        <f>'07'!D43</f>
        <v>20176454</v>
      </c>
      <c r="E18" s="471">
        <f>'07'!E43</f>
        <v>10546908</v>
      </c>
      <c r="F18" s="471">
        <f>'07'!F43</f>
        <v>12200</v>
      </c>
      <c r="G18" s="471">
        <f>'07'!G43</f>
        <v>0</v>
      </c>
      <c r="H18" s="471">
        <f>'07'!H43</f>
        <v>30711162</v>
      </c>
      <c r="I18" s="471">
        <f>'07'!I43</f>
        <v>19013389</v>
      </c>
      <c r="J18" s="471">
        <f>'07'!J43</f>
        <v>3475079</v>
      </c>
      <c r="K18" s="471">
        <f>'07'!K43</f>
        <v>2330065</v>
      </c>
      <c r="L18" s="471">
        <f>'07'!L43</f>
        <v>0</v>
      </c>
      <c r="M18" s="471">
        <f>'07'!M43</f>
        <v>13208245</v>
      </c>
      <c r="N18" s="471">
        <f>'07'!N43</f>
        <v>0</v>
      </c>
      <c r="O18" s="471">
        <f>'07'!O43</f>
        <v>0</v>
      </c>
      <c r="P18" s="471">
        <f>'07'!P43</f>
        <v>0</v>
      </c>
      <c r="Q18" s="471">
        <f>'07'!Q43</f>
        <v>0</v>
      </c>
      <c r="R18" s="471">
        <f>'07'!R43</f>
        <v>11697773</v>
      </c>
      <c r="S18" s="471">
        <f>'07'!S43</f>
        <v>24906018</v>
      </c>
      <c r="T18" s="470">
        <f t="shared" si="2"/>
        <v>30.53187414405712</v>
      </c>
      <c r="U18" s="520">
        <f t="shared" si="3"/>
        <v>0</v>
      </c>
      <c r="V18" s="521"/>
    </row>
    <row r="19" spans="1:22" ht="15.75">
      <c r="A19" s="475" t="s">
        <v>59</v>
      </c>
      <c r="B19" s="476" t="s">
        <v>441</v>
      </c>
      <c r="C19" s="471">
        <f>'07'!C47</f>
        <v>40904529</v>
      </c>
      <c r="D19" s="471">
        <f>'07'!D47</f>
        <v>30210425</v>
      </c>
      <c r="E19" s="471">
        <f>'07'!E47</f>
        <v>10694104</v>
      </c>
      <c r="F19" s="471">
        <f>'07'!F47</f>
        <v>1127662</v>
      </c>
      <c r="G19" s="471">
        <f>'07'!G47</f>
        <v>0</v>
      </c>
      <c r="H19" s="471">
        <f>'07'!H47</f>
        <v>39776867</v>
      </c>
      <c r="I19" s="471">
        <f>'07'!I47</f>
        <v>28071866</v>
      </c>
      <c r="J19" s="471">
        <f>'07'!J47</f>
        <v>4183561</v>
      </c>
      <c r="K19" s="471">
        <f>'07'!K47</f>
        <v>6709030</v>
      </c>
      <c r="L19" s="471">
        <f>'07'!L47</f>
        <v>16250</v>
      </c>
      <c r="M19" s="471">
        <f>'07'!M47</f>
        <v>17163024</v>
      </c>
      <c r="N19" s="471">
        <f>'07'!N47</f>
        <v>1</v>
      </c>
      <c r="O19" s="471">
        <f>'07'!O47</f>
        <v>0</v>
      </c>
      <c r="P19" s="471">
        <f>'07'!P47</f>
        <v>0</v>
      </c>
      <c r="Q19" s="471">
        <f>'07'!Q47</f>
        <v>0</v>
      </c>
      <c r="R19" s="471">
        <f>'07'!R47</f>
        <v>11705001</v>
      </c>
      <c r="S19" s="471">
        <f>'07'!S47</f>
        <v>28868026</v>
      </c>
      <c r="T19" s="470">
        <f t="shared" si="2"/>
        <v>38.86040564599446</v>
      </c>
      <c r="U19" s="520">
        <f t="shared" si="3"/>
        <v>0</v>
      </c>
      <c r="V19" s="521"/>
    </row>
    <row r="20" spans="1:22" ht="15.75">
      <c r="A20" s="475" t="s">
        <v>60</v>
      </c>
      <c r="B20" s="476" t="s">
        <v>440</v>
      </c>
      <c r="C20" s="471">
        <f>'07'!C53</f>
        <v>81194158</v>
      </c>
      <c r="D20" s="471">
        <f>'07'!D53</f>
        <v>63992181</v>
      </c>
      <c r="E20" s="471">
        <f>'07'!E53</f>
        <v>17201977</v>
      </c>
      <c r="F20" s="471">
        <f>'07'!F53</f>
        <v>9750</v>
      </c>
      <c r="G20" s="471">
        <f>'07'!G53</f>
        <v>0</v>
      </c>
      <c r="H20" s="471">
        <f>'07'!H53</f>
        <v>81184408</v>
      </c>
      <c r="I20" s="471">
        <f>'07'!I53</f>
        <v>63159280</v>
      </c>
      <c r="J20" s="471">
        <f>'07'!J53</f>
        <v>9639233</v>
      </c>
      <c r="K20" s="471">
        <f>'07'!K53</f>
        <v>4629392</v>
      </c>
      <c r="L20" s="471">
        <f>'07'!L53</f>
        <v>0</v>
      </c>
      <c r="M20" s="471">
        <f>'07'!M53</f>
        <v>48890655</v>
      </c>
      <c r="N20" s="471">
        <f>'07'!N53</f>
        <v>0</v>
      </c>
      <c r="O20" s="471">
        <f>'07'!O53</f>
        <v>0</v>
      </c>
      <c r="P20" s="471">
        <f>'07'!P53</f>
        <v>0</v>
      </c>
      <c r="Q20" s="471">
        <f>'07'!Q53</f>
        <v>0</v>
      </c>
      <c r="R20" s="471">
        <f>'07'!R53</f>
        <v>18025128</v>
      </c>
      <c r="S20" s="471">
        <f>'07'!S53</f>
        <v>66915783</v>
      </c>
      <c r="T20" s="470">
        <f t="shared" si="2"/>
        <v>22.591494076563254</v>
      </c>
      <c r="U20" s="520">
        <f t="shared" si="3"/>
        <v>0</v>
      </c>
      <c r="V20" s="521"/>
    </row>
    <row r="21" spans="1:22" ht="15.75">
      <c r="A21" s="475" t="s">
        <v>61</v>
      </c>
      <c r="B21" s="476" t="s">
        <v>439</v>
      </c>
      <c r="C21" s="471">
        <f>'07'!C60</f>
        <v>52530196</v>
      </c>
      <c r="D21" s="471">
        <f>'07'!D60</f>
        <v>34688027</v>
      </c>
      <c r="E21" s="471">
        <f>'07'!E60</f>
        <v>17842169</v>
      </c>
      <c r="F21" s="471">
        <f>'07'!F60</f>
        <v>180335</v>
      </c>
      <c r="G21" s="471">
        <f>'07'!G60</f>
        <v>0</v>
      </c>
      <c r="H21" s="471">
        <f>'07'!H60</f>
        <v>52349861</v>
      </c>
      <c r="I21" s="471">
        <f>'07'!I60</f>
        <v>40706374</v>
      </c>
      <c r="J21" s="471">
        <f>'07'!J60</f>
        <v>4057562</v>
      </c>
      <c r="K21" s="471">
        <f>'07'!K60</f>
        <v>826549</v>
      </c>
      <c r="L21" s="471">
        <f>'07'!L60</f>
        <v>0</v>
      </c>
      <c r="M21" s="471">
        <f>'07'!M60</f>
        <v>33323966</v>
      </c>
      <c r="N21" s="471">
        <f>'07'!N60</f>
        <v>2862</v>
      </c>
      <c r="O21" s="471">
        <f>'07'!O60</f>
        <v>1416050</v>
      </c>
      <c r="P21" s="471">
        <f>'07'!P60</f>
        <v>0</v>
      </c>
      <c r="Q21" s="471">
        <f>'07'!Q60</f>
        <v>1079385</v>
      </c>
      <c r="R21" s="471">
        <f>'07'!R60</f>
        <v>11643487</v>
      </c>
      <c r="S21" s="471">
        <f>'07'!S60</f>
        <v>47465750</v>
      </c>
      <c r="T21" s="470">
        <f t="shared" si="2"/>
        <v>11.998393666800192</v>
      </c>
      <c r="U21" s="520">
        <f t="shared" si="3"/>
        <v>0</v>
      </c>
      <c r="V21" s="521"/>
    </row>
    <row r="22" spans="1:22" ht="15.75">
      <c r="A22" s="475" t="s">
        <v>62</v>
      </c>
      <c r="B22" s="476" t="s">
        <v>438</v>
      </c>
      <c r="C22" s="471">
        <f>'07'!C67</f>
        <v>143667080</v>
      </c>
      <c r="D22" s="471">
        <f>'07'!D67</f>
        <v>119714458</v>
      </c>
      <c r="E22" s="471">
        <f>'07'!E67</f>
        <v>23952622</v>
      </c>
      <c r="F22" s="471">
        <f>'07'!F67</f>
        <v>7979903</v>
      </c>
      <c r="G22" s="471">
        <f>'07'!G67</f>
        <v>0</v>
      </c>
      <c r="H22" s="471">
        <f>'07'!H67</f>
        <v>135687177</v>
      </c>
      <c r="I22" s="471">
        <f>'07'!I67</f>
        <v>104334850</v>
      </c>
      <c r="J22" s="471">
        <f>'07'!J67</f>
        <v>14082721</v>
      </c>
      <c r="K22" s="471">
        <f>'07'!K67</f>
        <v>2103327</v>
      </c>
      <c r="L22" s="471">
        <f>'07'!L67</f>
        <v>0</v>
      </c>
      <c r="M22" s="471">
        <f>'07'!M67</f>
        <v>88115952</v>
      </c>
      <c r="N22" s="471">
        <f>'07'!N67</f>
        <v>0</v>
      </c>
      <c r="O22" s="471">
        <f>'07'!O67</f>
        <v>32850</v>
      </c>
      <c r="P22" s="471">
        <f>'07'!P67</f>
        <v>0</v>
      </c>
      <c r="Q22" s="471">
        <f>'07'!Q67</f>
        <v>0</v>
      </c>
      <c r="R22" s="471">
        <f>'07'!R67</f>
        <v>31352327</v>
      </c>
      <c r="S22" s="471">
        <f>'07'!S67</f>
        <v>119501129</v>
      </c>
      <c r="T22" s="470">
        <f t="shared" si="2"/>
        <v>15.513558508973752</v>
      </c>
      <c r="U22" s="520">
        <f t="shared" si="3"/>
        <v>0</v>
      </c>
      <c r="V22" s="521"/>
    </row>
    <row r="23" spans="1:22" ht="15.75">
      <c r="A23" s="475" t="s">
        <v>63</v>
      </c>
      <c r="B23" s="476" t="s">
        <v>437</v>
      </c>
      <c r="C23" s="471">
        <f>'07'!C74</f>
        <v>68016636</v>
      </c>
      <c r="D23" s="471">
        <f>'07'!D74</f>
        <v>48061207</v>
      </c>
      <c r="E23" s="471">
        <f>'07'!E74</f>
        <v>19955429</v>
      </c>
      <c r="F23" s="471">
        <f>'07'!F74</f>
        <v>828426</v>
      </c>
      <c r="G23" s="471">
        <f>'07'!G74</f>
        <v>0</v>
      </c>
      <c r="H23" s="471">
        <f>'07'!H74</f>
        <v>67188210</v>
      </c>
      <c r="I23" s="471">
        <f>'07'!I74</f>
        <v>44181932</v>
      </c>
      <c r="J23" s="471">
        <f>'07'!J74</f>
        <v>6836523</v>
      </c>
      <c r="K23" s="471">
        <f>'07'!K74</f>
        <v>6170803</v>
      </c>
      <c r="L23" s="471">
        <f>'07'!L74</f>
        <v>0</v>
      </c>
      <c r="M23" s="471">
        <f>'07'!M74</f>
        <v>30886908</v>
      </c>
      <c r="N23" s="471">
        <f>'07'!N74</f>
        <v>287698</v>
      </c>
      <c r="O23" s="471">
        <f>'07'!O74</f>
        <v>0</v>
      </c>
      <c r="P23" s="471">
        <f>'07'!P74</f>
        <v>0</v>
      </c>
      <c r="Q23" s="471">
        <f>'07'!Q74</f>
        <v>0</v>
      </c>
      <c r="R23" s="471">
        <f>'07'!R74</f>
        <v>23006278</v>
      </c>
      <c r="S23" s="471">
        <f>'07'!S74</f>
        <v>54180884</v>
      </c>
      <c r="T23" s="470">
        <f t="shared" si="2"/>
        <v>29.44037395195846</v>
      </c>
      <c r="U23" s="520">
        <f t="shared" si="3"/>
        <v>0</v>
      </c>
      <c r="V23" s="521"/>
    </row>
    <row r="24" spans="1:22" ht="16.5">
      <c r="A24" s="426"/>
      <c r="B24" s="426"/>
      <c r="C24" s="426"/>
      <c r="D24" s="426"/>
      <c r="E24" s="426"/>
      <c r="F24" s="425"/>
      <c r="G24" s="425"/>
      <c r="H24" s="425"/>
      <c r="I24" s="425"/>
      <c r="J24" s="425"/>
      <c r="K24" s="425"/>
      <c r="L24" s="425"/>
      <c r="M24" s="425"/>
      <c r="N24" s="914" t="str">
        <f>'Thong tin'!B8</f>
        <v>Trà Vinh, ngày 31 tháng 5 năm 2019</v>
      </c>
      <c r="O24" s="914"/>
      <c r="P24" s="914"/>
      <c r="Q24" s="914"/>
      <c r="R24" s="914"/>
      <c r="S24" s="914"/>
      <c r="T24" s="914"/>
      <c r="U24" s="395"/>
      <c r="V24" s="521"/>
    </row>
    <row r="25" spans="1:22" ht="16.5">
      <c r="A25" s="424"/>
      <c r="B25" s="912"/>
      <c r="C25" s="912"/>
      <c r="D25" s="912"/>
      <c r="E25" s="912"/>
      <c r="F25" s="436"/>
      <c r="G25" s="436"/>
      <c r="H25" s="436"/>
      <c r="I25" s="436"/>
      <c r="J25" s="436"/>
      <c r="K25" s="436"/>
      <c r="L25" s="436"/>
      <c r="M25" s="436"/>
      <c r="N25" s="436"/>
      <c r="O25" s="885" t="str">
        <f>'Thong tin'!B7</f>
        <v>PHÓ CỤC TRƯỞNG</v>
      </c>
      <c r="P25" s="885"/>
      <c r="Q25" s="885"/>
      <c r="R25" s="885"/>
      <c r="S25" s="885"/>
      <c r="T25" s="885"/>
      <c r="U25" s="395"/>
      <c r="V25" s="521"/>
    </row>
    <row r="26" spans="1:21" ht="16.5">
      <c r="A26" s="393"/>
      <c r="B26" s="912" t="s">
        <v>4</v>
      </c>
      <c r="C26" s="912"/>
      <c r="D26" s="912"/>
      <c r="E26" s="912"/>
      <c r="F26" s="396"/>
      <c r="G26" s="396"/>
      <c r="H26" s="396"/>
      <c r="I26" s="396"/>
      <c r="J26" s="396"/>
      <c r="K26" s="396"/>
      <c r="L26" s="396"/>
      <c r="M26" s="396"/>
      <c r="N26" s="396"/>
      <c r="O26" s="885"/>
      <c r="P26" s="885"/>
      <c r="Q26" s="885"/>
      <c r="R26" s="885"/>
      <c r="S26" s="885"/>
      <c r="T26" s="885"/>
      <c r="U26" s="393"/>
    </row>
    <row r="27" spans="1:21" ht="15.75">
      <c r="A27" s="393"/>
      <c r="B27" s="437"/>
      <c r="C27" s="437"/>
      <c r="D27" s="396"/>
      <c r="E27" s="396"/>
      <c r="F27" s="396"/>
      <c r="G27" s="396"/>
      <c r="H27" s="396"/>
      <c r="I27" s="396"/>
      <c r="J27" s="396"/>
      <c r="K27" s="396"/>
      <c r="L27" s="396"/>
      <c r="M27" s="396"/>
      <c r="N27" s="396"/>
      <c r="O27" s="396"/>
      <c r="P27" s="396"/>
      <c r="Q27" s="396"/>
      <c r="R27" s="396"/>
      <c r="S27" s="437"/>
      <c r="T27" s="437"/>
      <c r="U27" s="393"/>
    </row>
    <row r="28" spans="1:21" ht="15.75">
      <c r="A28" s="393"/>
      <c r="B28" s="437"/>
      <c r="C28" s="437"/>
      <c r="D28" s="396"/>
      <c r="E28" s="396"/>
      <c r="F28" s="396"/>
      <c r="G28" s="396"/>
      <c r="H28" s="396"/>
      <c r="I28" s="396"/>
      <c r="J28" s="396"/>
      <c r="K28" s="396"/>
      <c r="L28" s="396"/>
      <c r="M28" s="396"/>
      <c r="N28" s="396"/>
      <c r="O28" s="396"/>
      <c r="P28" s="396"/>
      <c r="Q28" s="396"/>
      <c r="R28" s="396"/>
      <c r="S28" s="437"/>
      <c r="T28" s="437"/>
      <c r="U28" s="393"/>
    </row>
    <row r="29" spans="1:21" ht="15.75">
      <c r="A29" s="422"/>
      <c r="B29" s="437"/>
      <c r="C29" s="437"/>
      <c r="D29" s="396"/>
      <c r="E29" s="396"/>
      <c r="F29" s="396"/>
      <c r="G29" s="396"/>
      <c r="H29" s="396"/>
      <c r="I29" s="396"/>
      <c r="J29" s="396"/>
      <c r="K29" s="396"/>
      <c r="L29" s="396"/>
      <c r="M29" s="396"/>
      <c r="N29" s="396"/>
      <c r="O29" s="396"/>
      <c r="P29" s="396"/>
      <c r="Q29" s="396"/>
      <c r="R29" s="396"/>
      <c r="S29" s="437"/>
      <c r="T29" s="437"/>
      <c r="U29" s="393"/>
    </row>
    <row r="30" spans="1:21" ht="15.75">
      <c r="A30" s="393"/>
      <c r="B30" s="845"/>
      <c r="C30" s="845"/>
      <c r="D30" s="845"/>
      <c r="E30" s="845"/>
      <c r="F30" s="845"/>
      <c r="G30" s="845"/>
      <c r="H30" s="845"/>
      <c r="I30" s="845"/>
      <c r="J30" s="845"/>
      <c r="K30" s="845"/>
      <c r="L30" s="845"/>
      <c r="M30" s="845"/>
      <c r="N30" s="845"/>
      <c r="O30" s="845"/>
      <c r="P30" s="845"/>
      <c r="Q30" s="396"/>
      <c r="R30" s="396"/>
      <c r="S30" s="437"/>
      <c r="T30" s="437"/>
      <c r="U30" s="433">
        <f>C12-(F12+G12+H12)</f>
        <v>0</v>
      </c>
    </row>
    <row r="31" spans="1:21" ht="15.75">
      <c r="A31" s="393"/>
      <c r="B31" s="845"/>
      <c r="C31" s="845"/>
      <c r="D31" s="845"/>
      <c r="E31" s="845"/>
      <c r="F31" s="845"/>
      <c r="G31" s="845"/>
      <c r="H31" s="845"/>
      <c r="I31" s="845"/>
      <c r="J31" s="845"/>
      <c r="K31" s="845"/>
      <c r="L31" s="845"/>
      <c r="M31" s="845"/>
      <c r="N31" s="845"/>
      <c r="O31" s="845"/>
      <c r="P31" s="845"/>
      <c r="Q31" s="396"/>
      <c r="R31" s="396"/>
      <c r="S31" s="437"/>
      <c r="T31" s="437"/>
      <c r="U31" s="393"/>
    </row>
    <row r="32" spans="1:21" ht="15.75">
      <c r="A32" s="393"/>
      <c r="B32" s="845"/>
      <c r="C32" s="845"/>
      <c r="D32" s="845"/>
      <c r="E32" s="845"/>
      <c r="F32" s="845"/>
      <c r="G32" s="845"/>
      <c r="H32" s="845"/>
      <c r="I32" s="845"/>
      <c r="J32" s="845"/>
      <c r="K32" s="845"/>
      <c r="L32" s="845"/>
      <c r="M32" s="845"/>
      <c r="N32" s="845"/>
      <c r="O32" s="845"/>
      <c r="P32" s="845"/>
      <c r="Q32" s="396"/>
      <c r="R32" s="396"/>
      <c r="S32" s="437"/>
      <c r="T32" s="437"/>
      <c r="U32" s="393"/>
    </row>
    <row r="33" spans="1:21" ht="15.75">
      <c r="A33" s="420"/>
      <c r="B33" s="877" t="s">
        <v>434</v>
      </c>
      <c r="C33" s="877"/>
      <c r="D33" s="877"/>
      <c r="E33" s="877"/>
      <c r="F33" s="438"/>
      <c r="G33" s="438"/>
      <c r="H33" s="438"/>
      <c r="I33" s="438"/>
      <c r="J33" s="438"/>
      <c r="K33" s="438"/>
      <c r="L33" s="438"/>
      <c r="M33" s="438"/>
      <c r="N33" s="438"/>
      <c r="O33" s="877" t="str">
        <f>'Thong tin'!B6</f>
        <v>Nguyễn Minh Khiêm</v>
      </c>
      <c r="P33" s="877"/>
      <c r="Q33" s="877"/>
      <c r="R33" s="877"/>
      <c r="S33" s="877"/>
      <c r="T33" s="877"/>
      <c r="U33" s="393"/>
    </row>
  </sheetData>
  <sheetProtection/>
  <mergeCells count="46">
    <mergeCell ref="N24:T24"/>
    <mergeCell ref="B32:P32"/>
    <mergeCell ref="A12:B12"/>
    <mergeCell ref="B30:P30"/>
    <mergeCell ref="J9:J10"/>
    <mergeCell ref="B33:E33"/>
    <mergeCell ref="O33:T33"/>
    <mergeCell ref="F6:F10"/>
    <mergeCell ref="B26:E26"/>
    <mergeCell ref="O26:T26"/>
    <mergeCell ref="B31:P31"/>
    <mergeCell ref="B25:E25"/>
    <mergeCell ref="O25:T25"/>
    <mergeCell ref="A6:B10"/>
    <mergeCell ref="T6:T10"/>
    <mergeCell ref="P9:P10"/>
    <mergeCell ref="H7:H10"/>
    <mergeCell ref="A11:B11"/>
    <mergeCell ref="C6:E6"/>
    <mergeCell ref="R7:R10"/>
    <mergeCell ref="E9:E10"/>
    <mergeCell ref="D7:E8"/>
    <mergeCell ref="S6:S10"/>
    <mergeCell ref="I7:Q7"/>
    <mergeCell ref="K9:K10"/>
    <mergeCell ref="L9:L10"/>
    <mergeCell ref="H6:R6"/>
    <mergeCell ref="O9:O10"/>
    <mergeCell ref="N9:N10"/>
    <mergeCell ref="A2:D2"/>
    <mergeCell ref="D9:D10"/>
    <mergeCell ref="E1:P1"/>
    <mergeCell ref="Q1:T1"/>
    <mergeCell ref="I8:I10"/>
    <mergeCell ref="J8:Q8"/>
    <mergeCell ref="Q4:T4"/>
    <mergeCell ref="E2:P2"/>
    <mergeCell ref="C7:C10"/>
    <mergeCell ref="Q2:T2"/>
    <mergeCell ref="Q5:T5"/>
    <mergeCell ref="Q9:Q10"/>
    <mergeCell ref="E3:P3"/>
    <mergeCell ref="A3:D3"/>
    <mergeCell ref="G6:G10"/>
    <mergeCell ref="Q3:T3"/>
    <mergeCell ref="M9:M10"/>
  </mergeCells>
  <printOptions/>
  <pageMargins left="0" right="0" top="0.75" bottom="0" header="0.3" footer="0"/>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tabColor indexed="19"/>
  </sheetPr>
  <dimension ref="A1:T90"/>
  <sheetViews>
    <sheetView showZeros="0" view="pageBreakPreview" zoomScale="90" zoomScaleSheetLayoutView="90" zoomScalePageLayoutView="0" workbookViewId="0" topLeftCell="A1">
      <selection activeCell="P11" sqref="P11"/>
    </sheetView>
  </sheetViews>
  <sheetFormatPr defaultColWidth="9.00390625" defaultRowHeight="15.75"/>
  <cols>
    <col min="1" max="1" width="4.75390625" style="23" customWidth="1"/>
    <col min="2" max="2" width="17.25390625" style="23" customWidth="1"/>
    <col min="3" max="5" width="8.625" style="23" customWidth="1"/>
    <col min="6" max="6" width="5.75390625" style="23" customWidth="1"/>
    <col min="7" max="7" width="5.00390625" style="23" customWidth="1"/>
    <col min="8" max="8" width="8.00390625" style="23" customWidth="1"/>
    <col min="9" max="9" width="8.625" style="23" customWidth="1"/>
    <col min="10" max="10" width="7.125" style="23" customWidth="1"/>
    <col min="11" max="11" width="6.625" style="23" customWidth="1"/>
    <col min="12" max="12" width="8.625" style="23" customWidth="1"/>
    <col min="13" max="16" width="6.625" style="23" customWidth="1"/>
    <col min="17" max="17" width="6.375" style="23" customWidth="1"/>
    <col min="18" max="18" width="6.625" style="23" customWidth="1"/>
    <col min="19" max="19" width="6.50390625" style="23" customWidth="1"/>
    <col min="20" max="20" width="8.75390625" style="23" customWidth="1"/>
    <col min="21" max="16384" width="9.00390625" style="23" customWidth="1"/>
  </cols>
  <sheetData>
    <row r="1" spans="1:20" ht="20.25" customHeight="1">
      <c r="A1" s="408" t="s">
        <v>27</v>
      </c>
      <c r="B1" s="408"/>
      <c r="C1" s="408"/>
      <c r="E1" s="929" t="s">
        <v>66</v>
      </c>
      <c r="F1" s="929"/>
      <c r="G1" s="929"/>
      <c r="H1" s="929"/>
      <c r="I1" s="929"/>
      <c r="J1" s="929"/>
      <c r="K1" s="929"/>
      <c r="L1" s="929"/>
      <c r="M1" s="929"/>
      <c r="N1" s="929"/>
      <c r="O1" s="929"/>
      <c r="P1" s="404" t="s">
        <v>516</v>
      </c>
      <c r="Q1" s="404"/>
      <c r="R1" s="404"/>
      <c r="S1" s="404"/>
      <c r="T1" s="404"/>
    </row>
    <row r="2" spans="1:20" ht="17.25" customHeight="1">
      <c r="A2" s="933" t="s">
        <v>245</v>
      </c>
      <c r="B2" s="933"/>
      <c r="C2" s="933"/>
      <c r="D2" s="933"/>
      <c r="E2" s="930" t="s">
        <v>34</v>
      </c>
      <c r="F2" s="930"/>
      <c r="G2" s="930"/>
      <c r="H2" s="930"/>
      <c r="I2" s="930"/>
      <c r="J2" s="930"/>
      <c r="K2" s="930"/>
      <c r="L2" s="930"/>
      <c r="M2" s="930"/>
      <c r="N2" s="930"/>
      <c r="O2" s="930"/>
      <c r="P2" s="918" t="str">
        <f>'Thong tin'!B4</f>
        <v>CTHADS TRÀ VINH</v>
      </c>
      <c r="Q2" s="918"/>
      <c r="R2" s="918"/>
      <c r="S2" s="918"/>
      <c r="T2" s="449"/>
    </row>
    <row r="3" spans="1:20" ht="19.5" customHeight="1">
      <c r="A3" s="933" t="s">
        <v>246</v>
      </c>
      <c r="B3" s="933"/>
      <c r="C3" s="933"/>
      <c r="D3" s="933"/>
      <c r="E3" s="931" t="str">
        <f>'Thong tin'!B3</f>
        <v>08 tháng / năm 2019</v>
      </c>
      <c r="F3" s="931"/>
      <c r="G3" s="931"/>
      <c r="H3" s="931"/>
      <c r="I3" s="931"/>
      <c r="J3" s="931"/>
      <c r="K3" s="931"/>
      <c r="L3" s="931"/>
      <c r="M3" s="931"/>
      <c r="N3" s="931"/>
      <c r="O3" s="931"/>
      <c r="P3" s="404" t="s">
        <v>515</v>
      </c>
      <c r="Q3" s="408"/>
      <c r="R3" s="404"/>
      <c r="S3" s="404"/>
      <c r="T3" s="404"/>
    </row>
    <row r="4" spans="1:20" ht="14.25" customHeight="1">
      <c r="A4" s="397" t="s">
        <v>125</v>
      </c>
      <c r="B4" s="408"/>
      <c r="C4" s="408"/>
      <c r="D4" s="408"/>
      <c r="E4" s="408"/>
      <c r="F4" s="408"/>
      <c r="G4" s="408"/>
      <c r="H4" s="408"/>
      <c r="I4" s="408"/>
      <c r="J4" s="408"/>
      <c r="K4" s="408"/>
      <c r="L4" s="408"/>
      <c r="M4" s="408"/>
      <c r="N4" s="407"/>
      <c r="O4" s="407"/>
      <c r="P4" s="927" t="s">
        <v>305</v>
      </c>
      <c r="Q4" s="927"/>
      <c r="R4" s="927"/>
      <c r="S4" s="927"/>
      <c r="T4" s="453"/>
    </row>
    <row r="5" spans="2:20" ht="21.75" customHeight="1">
      <c r="B5" s="380"/>
      <c r="C5" s="380"/>
      <c r="Q5" s="406" t="s">
        <v>514</v>
      </c>
      <c r="R5" s="405"/>
      <c r="S5" s="405"/>
      <c r="T5" s="405"/>
    </row>
    <row r="6" spans="1:20" ht="19.5" customHeight="1">
      <c r="A6" s="928" t="s">
        <v>57</v>
      </c>
      <c r="B6" s="928"/>
      <c r="C6" s="922" t="s">
        <v>126</v>
      </c>
      <c r="D6" s="922"/>
      <c r="E6" s="922"/>
      <c r="F6" s="926" t="s">
        <v>101</v>
      </c>
      <c r="G6" s="926" t="s">
        <v>127</v>
      </c>
      <c r="H6" s="919" t="s">
        <v>102</v>
      </c>
      <c r="I6" s="919"/>
      <c r="J6" s="919"/>
      <c r="K6" s="919"/>
      <c r="L6" s="919"/>
      <c r="M6" s="919"/>
      <c r="N6" s="919"/>
      <c r="O6" s="919"/>
      <c r="P6" s="919"/>
      <c r="Q6" s="919"/>
      <c r="R6" s="922" t="s">
        <v>250</v>
      </c>
      <c r="S6" s="922" t="s">
        <v>513</v>
      </c>
      <c r="T6" s="975" t="s">
        <v>528</v>
      </c>
    </row>
    <row r="7" spans="1:20" s="404" customFormat="1" ht="27" customHeight="1">
      <c r="A7" s="928"/>
      <c r="B7" s="928"/>
      <c r="C7" s="922" t="s">
        <v>42</v>
      </c>
      <c r="D7" s="922" t="s">
        <v>7</v>
      </c>
      <c r="E7" s="922"/>
      <c r="F7" s="926"/>
      <c r="G7" s="926"/>
      <c r="H7" s="926" t="s">
        <v>102</v>
      </c>
      <c r="I7" s="922" t="s">
        <v>103</v>
      </c>
      <c r="J7" s="922"/>
      <c r="K7" s="922"/>
      <c r="L7" s="922"/>
      <c r="M7" s="922"/>
      <c r="N7" s="922"/>
      <c r="O7" s="922"/>
      <c r="P7" s="922"/>
      <c r="Q7" s="926" t="s">
        <v>112</v>
      </c>
      <c r="R7" s="922"/>
      <c r="S7" s="922"/>
      <c r="T7" s="975"/>
    </row>
    <row r="8" spans="1:20" ht="21.75" customHeight="1">
      <c r="A8" s="928"/>
      <c r="B8" s="928"/>
      <c r="C8" s="922"/>
      <c r="D8" s="922" t="s">
        <v>129</v>
      </c>
      <c r="E8" s="922" t="s">
        <v>130</v>
      </c>
      <c r="F8" s="926"/>
      <c r="G8" s="926"/>
      <c r="H8" s="926"/>
      <c r="I8" s="926" t="s">
        <v>512</v>
      </c>
      <c r="J8" s="922" t="s">
        <v>7</v>
      </c>
      <c r="K8" s="922"/>
      <c r="L8" s="922"/>
      <c r="M8" s="922"/>
      <c r="N8" s="922"/>
      <c r="O8" s="922"/>
      <c r="P8" s="922"/>
      <c r="Q8" s="926"/>
      <c r="R8" s="922"/>
      <c r="S8" s="922"/>
      <c r="T8" s="975"/>
    </row>
    <row r="9" spans="1:20" ht="84" customHeight="1">
      <c r="A9" s="928"/>
      <c r="B9" s="928"/>
      <c r="C9" s="922"/>
      <c r="D9" s="922"/>
      <c r="E9" s="922"/>
      <c r="F9" s="926"/>
      <c r="G9" s="926"/>
      <c r="H9" s="926"/>
      <c r="I9" s="926"/>
      <c r="J9" s="467" t="s">
        <v>131</v>
      </c>
      <c r="K9" s="467" t="s">
        <v>132</v>
      </c>
      <c r="L9" s="468" t="s">
        <v>105</v>
      </c>
      <c r="M9" s="468" t="s">
        <v>133</v>
      </c>
      <c r="N9" s="468" t="s">
        <v>108</v>
      </c>
      <c r="O9" s="468" t="s">
        <v>251</v>
      </c>
      <c r="P9" s="468" t="s">
        <v>111</v>
      </c>
      <c r="Q9" s="926"/>
      <c r="R9" s="922"/>
      <c r="S9" s="922"/>
      <c r="T9" s="975"/>
    </row>
    <row r="10" spans="1:20" ht="15" customHeight="1">
      <c r="A10" s="932" t="s">
        <v>6</v>
      </c>
      <c r="B10" s="932"/>
      <c r="C10" s="469">
        <v>1</v>
      </c>
      <c r="D10" s="469">
        <v>2</v>
      </c>
      <c r="E10" s="469">
        <v>3</v>
      </c>
      <c r="F10" s="469">
        <v>4</v>
      </c>
      <c r="G10" s="469">
        <v>5</v>
      </c>
      <c r="H10" s="469">
        <v>6</v>
      </c>
      <c r="I10" s="469">
        <v>7</v>
      </c>
      <c r="J10" s="469">
        <v>8</v>
      </c>
      <c r="K10" s="469">
        <v>9</v>
      </c>
      <c r="L10" s="469">
        <v>10</v>
      </c>
      <c r="M10" s="469">
        <v>11</v>
      </c>
      <c r="N10" s="469">
        <v>12</v>
      </c>
      <c r="O10" s="469">
        <v>13</v>
      </c>
      <c r="P10" s="469">
        <v>14</v>
      </c>
      <c r="Q10" s="469">
        <v>15</v>
      </c>
      <c r="R10" s="469">
        <v>16</v>
      </c>
      <c r="S10" s="469">
        <v>17</v>
      </c>
      <c r="T10" s="469">
        <v>18</v>
      </c>
    </row>
    <row r="11" spans="1:20" ht="21.75" customHeight="1">
      <c r="A11" s="968" t="s">
        <v>30</v>
      </c>
      <c r="B11" s="968"/>
      <c r="C11" s="508">
        <f aca="true" t="shared" si="0" ref="C11:R11">+C12+C22</f>
        <v>15717</v>
      </c>
      <c r="D11" s="508">
        <f t="shared" si="0"/>
        <v>7529</v>
      </c>
      <c r="E11" s="508">
        <f t="shared" si="0"/>
        <v>8188</v>
      </c>
      <c r="F11" s="508">
        <f t="shared" si="0"/>
        <v>76</v>
      </c>
      <c r="G11" s="508">
        <f t="shared" si="0"/>
        <v>0</v>
      </c>
      <c r="H11" s="508">
        <f t="shared" si="0"/>
        <v>15641</v>
      </c>
      <c r="I11" s="508">
        <f t="shared" si="0"/>
        <v>12347</v>
      </c>
      <c r="J11" s="508">
        <f t="shared" si="0"/>
        <v>6015</v>
      </c>
      <c r="K11" s="508">
        <f t="shared" si="0"/>
        <v>254</v>
      </c>
      <c r="L11" s="508">
        <f t="shared" si="0"/>
        <v>5987</v>
      </c>
      <c r="M11" s="508">
        <f t="shared" si="0"/>
        <v>45</v>
      </c>
      <c r="N11" s="508">
        <f t="shared" si="0"/>
        <v>4</v>
      </c>
      <c r="O11" s="508">
        <f t="shared" si="0"/>
        <v>0</v>
      </c>
      <c r="P11" s="508">
        <f t="shared" si="0"/>
        <v>42</v>
      </c>
      <c r="Q11" s="508">
        <f t="shared" si="0"/>
        <v>3294</v>
      </c>
      <c r="R11" s="508">
        <f t="shared" si="0"/>
        <v>9372</v>
      </c>
      <c r="S11" s="510">
        <f aca="true" t="shared" si="1" ref="S11:S43">(((J11+K11))/I11)*100</f>
        <v>50.77346723900542</v>
      </c>
      <c r="T11" s="511">
        <f>+I11/H11</f>
        <v>0.7893996547535324</v>
      </c>
    </row>
    <row r="12" spans="1:20" ht="21.75" customHeight="1">
      <c r="A12" s="954" t="s">
        <v>0</v>
      </c>
      <c r="B12" s="969" t="s">
        <v>136</v>
      </c>
      <c r="C12" s="508">
        <f aca="true" t="shared" si="2" ref="C12:R12">+C13+C14+C15+C16+C17+C18+C19+C20+C21</f>
        <v>440</v>
      </c>
      <c r="D12" s="508">
        <f t="shared" si="2"/>
        <v>224</v>
      </c>
      <c r="E12" s="508">
        <f t="shared" si="2"/>
        <v>216</v>
      </c>
      <c r="F12" s="508">
        <f t="shared" si="2"/>
        <v>1</v>
      </c>
      <c r="G12" s="508">
        <f t="shared" si="2"/>
        <v>0</v>
      </c>
      <c r="H12" s="508">
        <f t="shared" si="2"/>
        <v>439</v>
      </c>
      <c r="I12" s="508">
        <f t="shared" si="2"/>
        <v>309</v>
      </c>
      <c r="J12" s="508">
        <f t="shared" si="2"/>
        <v>128</v>
      </c>
      <c r="K12" s="508">
        <f t="shared" si="2"/>
        <v>1</v>
      </c>
      <c r="L12" s="508">
        <f t="shared" si="2"/>
        <v>159</v>
      </c>
      <c r="M12" s="508">
        <f t="shared" si="2"/>
        <v>3</v>
      </c>
      <c r="N12" s="508">
        <f t="shared" si="2"/>
        <v>1</v>
      </c>
      <c r="O12" s="508">
        <f t="shared" si="2"/>
        <v>0</v>
      </c>
      <c r="P12" s="508">
        <f t="shared" si="2"/>
        <v>17</v>
      </c>
      <c r="Q12" s="508">
        <f t="shared" si="2"/>
        <v>130</v>
      </c>
      <c r="R12" s="508">
        <f t="shared" si="2"/>
        <v>310</v>
      </c>
      <c r="S12" s="510">
        <f t="shared" si="1"/>
        <v>41.74757281553398</v>
      </c>
      <c r="T12" s="511">
        <f aca="true" t="shared" si="3" ref="T12:T79">+I12/H12</f>
        <v>0.7038724373576309</v>
      </c>
    </row>
    <row r="13" spans="1:20" ht="21.75" customHeight="1">
      <c r="A13" s="955" t="s">
        <v>43</v>
      </c>
      <c r="B13" s="439" t="s">
        <v>435</v>
      </c>
      <c r="C13" s="508">
        <f aca="true" t="shared" si="4" ref="C13:C21">+D13+E13</f>
        <v>2</v>
      </c>
      <c r="D13" s="512"/>
      <c r="E13" s="512">
        <v>2</v>
      </c>
      <c r="F13" s="512"/>
      <c r="G13" s="512"/>
      <c r="H13" s="508">
        <f aca="true" t="shared" si="5" ref="H13:H21">SUM(I13,Q13)</f>
        <v>2</v>
      </c>
      <c r="I13" s="508">
        <f aca="true" t="shared" si="6" ref="I13:I21">SUM(J13:P13)</f>
        <v>2</v>
      </c>
      <c r="J13" s="512"/>
      <c r="K13" s="512"/>
      <c r="L13" s="512">
        <v>2</v>
      </c>
      <c r="M13" s="512"/>
      <c r="N13" s="512"/>
      <c r="O13" s="512"/>
      <c r="P13" s="512"/>
      <c r="Q13" s="512"/>
      <c r="R13" s="509">
        <f>+Q13+P13+O13+N13+M13+L13</f>
        <v>2</v>
      </c>
      <c r="S13" s="513">
        <f t="shared" si="1"/>
        <v>0</v>
      </c>
      <c r="T13" s="511">
        <f t="shared" si="3"/>
        <v>1</v>
      </c>
    </row>
    <row r="14" spans="1:20" ht="21.75" customHeight="1">
      <c r="A14" s="955" t="s">
        <v>44</v>
      </c>
      <c r="B14" s="439" t="s">
        <v>510</v>
      </c>
      <c r="C14" s="508">
        <f t="shared" si="4"/>
        <v>0</v>
      </c>
      <c r="D14" s="512"/>
      <c r="E14" s="512"/>
      <c r="F14" s="512"/>
      <c r="G14" s="512"/>
      <c r="H14" s="508">
        <f t="shared" si="5"/>
        <v>0</v>
      </c>
      <c r="I14" s="508">
        <f t="shared" si="6"/>
        <v>0</v>
      </c>
      <c r="J14" s="512"/>
      <c r="K14" s="512"/>
      <c r="L14" s="512"/>
      <c r="M14" s="512"/>
      <c r="N14" s="512"/>
      <c r="O14" s="512"/>
      <c r="P14" s="512"/>
      <c r="Q14" s="512"/>
      <c r="R14" s="509">
        <f aca="true" t="shared" si="7" ref="R14:R21">+Q14+P14+O14+N14+M14+L14</f>
        <v>0</v>
      </c>
      <c r="S14" s="513" t="e">
        <f t="shared" si="1"/>
        <v>#DIV/0!</v>
      </c>
      <c r="T14" s="511" t="e">
        <f t="shared" si="3"/>
        <v>#DIV/0!</v>
      </c>
    </row>
    <row r="15" spans="1:20" ht="21.75" customHeight="1">
      <c r="A15" s="955" t="s">
        <v>49</v>
      </c>
      <c r="B15" s="439" t="s">
        <v>509</v>
      </c>
      <c r="C15" s="508">
        <f t="shared" si="4"/>
        <v>81</v>
      </c>
      <c r="D15" s="508">
        <v>42</v>
      </c>
      <c r="E15" s="512">
        <v>39</v>
      </c>
      <c r="F15" s="512">
        <v>1</v>
      </c>
      <c r="G15" s="512"/>
      <c r="H15" s="508">
        <f t="shared" si="5"/>
        <v>80</v>
      </c>
      <c r="I15" s="508">
        <f t="shared" si="6"/>
        <v>68</v>
      </c>
      <c r="J15" s="512">
        <v>23</v>
      </c>
      <c r="K15" s="512"/>
      <c r="L15" s="512">
        <v>33</v>
      </c>
      <c r="M15" s="512">
        <v>2</v>
      </c>
      <c r="N15" s="512">
        <v>1</v>
      </c>
      <c r="O15" s="512"/>
      <c r="P15" s="512">
        <v>9</v>
      </c>
      <c r="Q15" s="512">
        <v>12</v>
      </c>
      <c r="R15" s="509">
        <f t="shared" si="7"/>
        <v>57</v>
      </c>
      <c r="S15" s="513">
        <f t="shared" si="1"/>
        <v>33.82352941176471</v>
      </c>
      <c r="T15" s="511">
        <f t="shared" si="3"/>
        <v>0.85</v>
      </c>
    </row>
    <row r="16" spans="1:20" ht="21.75" customHeight="1">
      <c r="A16" s="955" t="s">
        <v>58</v>
      </c>
      <c r="B16" s="439" t="s">
        <v>508</v>
      </c>
      <c r="C16" s="508">
        <f t="shared" si="4"/>
        <v>34</v>
      </c>
      <c r="D16" s="508">
        <v>31</v>
      </c>
      <c r="E16" s="512">
        <v>3</v>
      </c>
      <c r="F16" s="512"/>
      <c r="G16" s="512"/>
      <c r="H16" s="508">
        <f t="shared" si="5"/>
        <v>34</v>
      </c>
      <c r="I16" s="508">
        <f t="shared" si="6"/>
        <v>23</v>
      </c>
      <c r="J16" s="512">
        <v>3</v>
      </c>
      <c r="K16" s="512"/>
      <c r="L16" s="512">
        <v>20</v>
      </c>
      <c r="M16" s="512"/>
      <c r="N16" s="512"/>
      <c r="O16" s="512"/>
      <c r="P16" s="512"/>
      <c r="Q16" s="512">
        <v>11</v>
      </c>
      <c r="R16" s="509">
        <f t="shared" si="7"/>
        <v>31</v>
      </c>
      <c r="S16" s="513">
        <f t="shared" si="1"/>
        <v>13.043478260869565</v>
      </c>
      <c r="T16" s="511">
        <f t="shared" si="3"/>
        <v>0.6764705882352942</v>
      </c>
    </row>
    <row r="17" spans="1:20" ht="21.75" customHeight="1">
      <c r="A17" s="955" t="s">
        <v>59</v>
      </c>
      <c r="B17" s="963" t="s">
        <v>507</v>
      </c>
      <c r="C17" s="508">
        <f t="shared" si="4"/>
        <v>57</v>
      </c>
      <c r="D17" s="512">
        <v>32</v>
      </c>
      <c r="E17" s="512">
        <v>25</v>
      </c>
      <c r="F17" s="512"/>
      <c r="G17" s="512"/>
      <c r="H17" s="508">
        <f t="shared" si="5"/>
        <v>57</v>
      </c>
      <c r="I17" s="508">
        <f t="shared" si="6"/>
        <v>38</v>
      </c>
      <c r="J17" s="512">
        <v>13</v>
      </c>
      <c r="K17" s="512"/>
      <c r="L17" s="512">
        <v>23</v>
      </c>
      <c r="M17" s="512"/>
      <c r="N17" s="512"/>
      <c r="O17" s="512"/>
      <c r="P17" s="512">
        <v>2</v>
      </c>
      <c r="Q17" s="512">
        <v>19</v>
      </c>
      <c r="R17" s="509">
        <f t="shared" si="7"/>
        <v>44</v>
      </c>
      <c r="S17" s="513">
        <f t="shared" si="1"/>
        <v>34.21052631578947</v>
      </c>
      <c r="T17" s="511">
        <f t="shared" si="3"/>
        <v>0.6666666666666666</v>
      </c>
    </row>
    <row r="18" spans="1:20" ht="21.75" customHeight="1">
      <c r="A18" s="955" t="s">
        <v>60</v>
      </c>
      <c r="B18" s="439" t="s">
        <v>506</v>
      </c>
      <c r="C18" s="508">
        <f t="shared" si="4"/>
        <v>56</v>
      </c>
      <c r="D18" s="512">
        <v>23</v>
      </c>
      <c r="E18" s="512">
        <v>33</v>
      </c>
      <c r="F18" s="512"/>
      <c r="G18" s="512"/>
      <c r="H18" s="508">
        <f t="shared" si="5"/>
        <v>56</v>
      </c>
      <c r="I18" s="508">
        <f t="shared" si="6"/>
        <v>47</v>
      </c>
      <c r="J18" s="512">
        <v>31</v>
      </c>
      <c r="K18" s="512"/>
      <c r="L18" s="512">
        <v>15</v>
      </c>
      <c r="M18" s="512">
        <v>1</v>
      </c>
      <c r="N18" s="512"/>
      <c r="O18" s="512"/>
      <c r="P18" s="512"/>
      <c r="Q18" s="512">
        <v>9</v>
      </c>
      <c r="R18" s="509">
        <f t="shared" si="7"/>
        <v>25</v>
      </c>
      <c r="S18" s="513">
        <f t="shared" si="1"/>
        <v>65.95744680851064</v>
      </c>
      <c r="T18" s="511">
        <f t="shared" si="3"/>
        <v>0.8392857142857143</v>
      </c>
    </row>
    <row r="19" spans="1:20" ht="21.75" customHeight="1">
      <c r="A19" s="955" t="s">
        <v>61</v>
      </c>
      <c r="B19" s="439" t="s">
        <v>505</v>
      </c>
      <c r="C19" s="508">
        <f t="shared" si="4"/>
        <v>98</v>
      </c>
      <c r="D19" s="512">
        <v>27</v>
      </c>
      <c r="E19" s="512">
        <v>71</v>
      </c>
      <c r="F19" s="512"/>
      <c r="G19" s="512"/>
      <c r="H19" s="508">
        <f t="shared" si="5"/>
        <v>98</v>
      </c>
      <c r="I19" s="508">
        <f t="shared" si="6"/>
        <v>60</v>
      </c>
      <c r="J19" s="512">
        <v>33</v>
      </c>
      <c r="K19" s="512"/>
      <c r="L19" s="512">
        <v>22</v>
      </c>
      <c r="M19" s="512"/>
      <c r="N19" s="512"/>
      <c r="O19" s="512"/>
      <c r="P19" s="512">
        <v>5</v>
      </c>
      <c r="Q19" s="512">
        <v>38</v>
      </c>
      <c r="R19" s="509">
        <f t="shared" si="7"/>
        <v>65</v>
      </c>
      <c r="S19" s="513">
        <f t="shared" si="1"/>
        <v>55.00000000000001</v>
      </c>
      <c r="T19" s="511">
        <f t="shared" si="3"/>
        <v>0.6122448979591837</v>
      </c>
    </row>
    <row r="20" spans="1:20" ht="21.75" customHeight="1">
      <c r="A20" s="955" t="s">
        <v>62</v>
      </c>
      <c r="B20" s="439" t="s">
        <v>564</v>
      </c>
      <c r="C20" s="508">
        <f t="shared" si="4"/>
        <v>59</v>
      </c>
      <c r="D20" s="512">
        <v>33</v>
      </c>
      <c r="E20" s="512">
        <v>26</v>
      </c>
      <c r="F20" s="512"/>
      <c r="G20" s="512"/>
      <c r="H20" s="508">
        <f t="shared" si="5"/>
        <v>59</v>
      </c>
      <c r="I20" s="508">
        <f t="shared" si="6"/>
        <v>43</v>
      </c>
      <c r="J20" s="512">
        <v>14</v>
      </c>
      <c r="K20" s="512">
        <v>1</v>
      </c>
      <c r="L20" s="512">
        <v>27</v>
      </c>
      <c r="M20" s="512"/>
      <c r="N20" s="512"/>
      <c r="O20" s="512"/>
      <c r="P20" s="512">
        <v>1</v>
      </c>
      <c r="Q20" s="512">
        <v>16</v>
      </c>
      <c r="R20" s="509">
        <f t="shared" si="7"/>
        <v>44</v>
      </c>
      <c r="S20" s="513">
        <f t="shared" si="1"/>
        <v>34.883720930232556</v>
      </c>
      <c r="T20" s="511">
        <f t="shared" si="3"/>
        <v>0.7288135593220338</v>
      </c>
    </row>
    <row r="21" spans="1:20" ht="21.75" customHeight="1">
      <c r="A21" s="955" t="s">
        <v>63</v>
      </c>
      <c r="B21" s="439" t="s">
        <v>560</v>
      </c>
      <c r="C21" s="508">
        <f t="shared" si="4"/>
        <v>53</v>
      </c>
      <c r="D21" s="512">
        <v>36</v>
      </c>
      <c r="E21" s="512">
        <v>17</v>
      </c>
      <c r="F21" s="512"/>
      <c r="G21" s="512"/>
      <c r="H21" s="508">
        <f t="shared" si="5"/>
        <v>53</v>
      </c>
      <c r="I21" s="508">
        <f t="shared" si="6"/>
        <v>28</v>
      </c>
      <c r="J21" s="512">
        <v>11</v>
      </c>
      <c r="K21" s="512"/>
      <c r="L21" s="512">
        <v>17</v>
      </c>
      <c r="M21" s="512"/>
      <c r="N21" s="512"/>
      <c r="O21" s="512"/>
      <c r="P21" s="512"/>
      <c r="Q21" s="512">
        <v>25</v>
      </c>
      <c r="R21" s="509">
        <f t="shared" si="7"/>
        <v>42</v>
      </c>
      <c r="S21" s="513">
        <f t="shared" si="1"/>
        <v>39.285714285714285</v>
      </c>
      <c r="T21" s="511">
        <f t="shared" si="3"/>
        <v>0.5283018867924528</v>
      </c>
    </row>
    <row r="22" spans="1:20" ht="21.75" customHeight="1">
      <c r="A22" s="954" t="s">
        <v>1</v>
      </c>
      <c r="B22" s="970" t="s">
        <v>17</v>
      </c>
      <c r="C22" s="508">
        <f aca="true" t="shared" si="8" ref="C22:C31">+D22+E22</f>
        <v>15277</v>
      </c>
      <c r="D22" s="508">
        <f>SUM(D23,D32,D38,D43,D47,D53,D60,D67,D74)</f>
        <v>7305</v>
      </c>
      <c r="E22" s="508">
        <f>SUM(E23,E32,E38,E43,E47,E53,E60,E67,E74)</f>
        <v>7972</v>
      </c>
      <c r="F22" s="508">
        <f>SUM(F23,F32,F38,F43,F47,F53,F60,F67,F74)</f>
        <v>75</v>
      </c>
      <c r="G22" s="508">
        <f>SUM(G23,G32,G38,G43,G47,G53,G60,G67,G74)</f>
        <v>0</v>
      </c>
      <c r="H22" s="508">
        <f aca="true" t="shared" si="9" ref="H22:H31">SUM(I22,Q22)</f>
        <v>15202</v>
      </c>
      <c r="I22" s="508">
        <f aca="true" t="shared" si="10" ref="I22:I31">SUM(J22:P22)</f>
        <v>12038</v>
      </c>
      <c r="J22" s="508">
        <f aca="true" t="shared" si="11" ref="J22:R22">SUM(J23,J32,J38,J43,J47,J53,J60,J67,J74)</f>
        <v>5887</v>
      </c>
      <c r="K22" s="508">
        <f t="shared" si="11"/>
        <v>253</v>
      </c>
      <c r="L22" s="508">
        <f t="shared" si="11"/>
        <v>5828</v>
      </c>
      <c r="M22" s="508">
        <f t="shared" si="11"/>
        <v>42</v>
      </c>
      <c r="N22" s="508">
        <f t="shared" si="11"/>
        <v>3</v>
      </c>
      <c r="O22" s="508">
        <f t="shared" si="11"/>
        <v>0</v>
      </c>
      <c r="P22" s="508">
        <f t="shared" si="11"/>
        <v>25</v>
      </c>
      <c r="Q22" s="508">
        <f t="shared" si="11"/>
        <v>3164</v>
      </c>
      <c r="R22" s="508">
        <f t="shared" si="11"/>
        <v>9062</v>
      </c>
      <c r="S22" s="510">
        <f t="shared" si="1"/>
        <v>51.00515035720219</v>
      </c>
      <c r="T22" s="511">
        <f t="shared" si="3"/>
        <v>0.7918694908564663</v>
      </c>
    </row>
    <row r="23" spans="1:20" ht="21.75" customHeight="1">
      <c r="A23" s="954" t="s">
        <v>43</v>
      </c>
      <c r="B23" s="970" t="s">
        <v>503</v>
      </c>
      <c r="C23" s="508">
        <f t="shared" si="8"/>
        <v>1526</v>
      </c>
      <c r="D23" s="508">
        <f>SUM(D24:D31)</f>
        <v>884</v>
      </c>
      <c r="E23" s="508">
        <f>SUM(E24:E31)</f>
        <v>642</v>
      </c>
      <c r="F23" s="508">
        <f>SUM(F24:F31)</f>
        <v>11</v>
      </c>
      <c r="G23" s="508">
        <f>SUM(G24:G31)</f>
        <v>0</v>
      </c>
      <c r="H23" s="508">
        <f t="shared" si="9"/>
        <v>1515</v>
      </c>
      <c r="I23" s="508">
        <f t="shared" si="10"/>
        <v>988</v>
      </c>
      <c r="J23" s="508">
        <f aca="true" t="shared" si="12" ref="J23:Q23">SUM(J24:J31)</f>
        <v>447</v>
      </c>
      <c r="K23" s="508">
        <f t="shared" si="12"/>
        <v>12</v>
      </c>
      <c r="L23" s="508">
        <f t="shared" si="12"/>
        <v>480</v>
      </c>
      <c r="M23" s="508">
        <f t="shared" si="12"/>
        <v>35</v>
      </c>
      <c r="N23" s="508">
        <f t="shared" si="12"/>
        <v>0</v>
      </c>
      <c r="O23" s="508">
        <f t="shared" si="12"/>
        <v>0</v>
      </c>
      <c r="P23" s="508">
        <f t="shared" si="12"/>
        <v>14</v>
      </c>
      <c r="Q23" s="508">
        <f t="shared" si="12"/>
        <v>527</v>
      </c>
      <c r="R23" s="509">
        <f aca="true" t="shared" si="13" ref="R23:R31">SUM(L23:Q23)</f>
        <v>1056</v>
      </c>
      <c r="S23" s="510">
        <f t="shared" si="1"/>
        <v>46.45748987854251</v>
      </c>
      <c r="T23" s="511">
        <f t="shared" si="3"/>
        <v>0.6521452145214521</v>
      </c>
    </row>
    <row r="24" spans="1:20" ht="21.75" customHeight="1">
      <c r="A24" s="955" t="s">
        <v>45</v>
      </c>
      <c r="B24" s="971" t="s">
        <v>502</v>
      </c>
      <c r="C24" s="508">
        <f t="shared" si="8"/>
        <v>118</v>
      </c>
      <c r="D24" s="956">
        <v>44</v>
      </c>
      <c r="E24" s="522">
        <v>74</v>
      </c>
      <c r="F24" s="522">
        <v>0</v>
      </c>
      <c r="G24" s="957"/>
      <c r="H24" s="508">
        <f t="shared" si="9"/>
        <v>118</v>
      </c>
      <c r="I24" s="508">
        <f t="shared" si="10"/>
        <v>87</v>
      </c>
      <c r="J24" s="958">
        <v>51</v>
      </c>
      <c r="K24" s="958">
        <v>0</v>
      </c>
      <c r="L24" s="959">
        <v>35</v>
      </c>
      <c r="M24" s="507">
        <v>0</v>
      </c>
      <c r="N24" s="507">
        <v>0</v>
      </c>
      <c r="O24" s="507">
        <v>0</v>
      </c>
      <c r="P24" s="960">
        <v>1</v>
      </c>
      <c r="Q24" s="522">
        <v>31</v>
      </c>
      <c r="R24" s="509">
        <f t="shared" si="13"/>
        <v>67</v>
      </c>
      <c r="S24" s="513">
        <f t="shared" si="1"/>
        <v>58.620689655172406</v>
      </c>
      <c r="T24" s="511">
        <f t="shared" si="3"/>
        <v>0.7372881355932204</v>
      </c>
    </row>
    <row r="25" spans="1:20" ht="21.75" customHeight="1">
      <c r="A25" s="955" t="s">
        <v>46</v>
      </c>
      <c r="B25" s="972" t="s">
        <v>550</v>
      </c>
      <c r="C25" s="508">
        <f t="shared" si="8"/>
        <v>125</v>
      </c>
      <c r="D25" s="956">
        <v>88</v>
      </c>
      <c r="E25" s="522">
        <v>37</v>
      </c>
      <c r="F25" s="961">
        <v>0</v>
      </c>
      <c r="G25" s="957"/>
      <c r="H25" s="508">
        <f t="shared" si="9"/>
        <v>125</v>
      </c>
      <c r="I25" s="508">
        <f t="shared" si="10"/>
        <v>69</v>
      </c>
      <c r="J25" s="958">
        <v>26</v>
      </c>
      <c r="K25" s="522"/>
      <c r="L25" s="958">
        <v>34</v>
      </c>
      <c r="M25" s="512">
        <v>9</v>
      </c>
      <c r="N25" s="507">
        <v>0</v>
      </c>
      <c r="O25" s="507">
        <v>0</v>
      </c>
      <c r="P25" s="960">
        <v>0</v>
      </c>
      <c r="Q25" s="522">
        <v>56</v>
      </c>
      <c r="R25" s="509">
        <f t="shared" si="13"/>
        <v>99</v>
      </c>
      <c r="S25" s="513">
        <f t="shared" si="1"/>
        <v>37.68115942028986</v>
      </c>
      <c r="T25" s="511">
        <f t="shared" si="3"/>
        <v>0.552</v>
      </c>
    </row>
    <row r="26" spans="1:20" ht="21.75" customHeight="1">
      <c r="A26" s="955" t="s">
        <v>104</v>
      </c>
      <c r="B26" s="973" t="s">
        <v>551</v>
      </c>
      <c r="C26" s="508">
        <f t="shared" si="8"/>
        <v>188</v>
      </c>
      <c r="D26" s="956">
        <v>103</v>
      </c>
      <c r="E26" s="522">
        <v>85</v>
      </c>
      <c r="F26" s="961">
        <v>0</v>
      </c>
      <c r="G26" s="957"/>
      <c r="H26" s="508">
        <f t="shared" si="9"/>
        <v>188</v>
      </c>
      <c r="I26" s="508">
        <f t="shared" si="10"/>
        <v>125</v>
      </c>
      <c r="J26" s="958">
        <v>74</v>
      </c>
      <c r="K26" s="522">
        <v>0</v>
      </c>
      <c r="L26" s="959">
        <v>50</v>
      </c>
      <c r="M26" s="960"/>
      <c r="N26" s="507">
        <v>0</v>
      </c>
      <c r="O26" s="507">
        <v>0</v>
      </c>
      <c r="P26" s="960">
        <v>1</v>
      </c>
      <c r="Q26" s="522">
        <v>63</v>
      </c>
      <c r="R26" s="509">
        <f t="shared" si="13"/>
        <v>114</v>
      </c>
      <c r="S26" s="513">
        <f t="shared" si="1"/>
        <v>59.199999999999996</v>
      </c>
      <c r="T26" s="511">
        <f t="shared" si="3"/>
        <v>0.6648936170212766</v>
      </c>
    </row>
    <row r="27" spans="1:20" ht="21.75" customHeight="1">
      <c r="A27" s="955" t="s">
        <v>106</v>
      </c>
      <c r="B27" s="973" t="s">
        <v>500</v>
      </c>
      <c r="C27" s="508">
        <f t="shared" si="8"/>
        <v>252</v>
      </c>
      <c r="D27" s="956">
        <v>157</v>
      </c>
      <c r="E27" s="522">
        <v>95</v>
      </c>
      <c r="F27" s="961">
        <v>6</v>
      </c>
      <c r="G27" s="957"/>
      <c r="H27" s="508">
        <f t="shared" si="9"/>
        <v>246</v>
      </c>
      <c r="I27" s="508">
        <f t="shared" si="10"/>
        <v>151</v>
      </c>
      <c r="J27" s="958">
        <v>66</v>
      </c>
      <c r="K27" s="522">
        <v>5</v>
      </c>
      <c r="L27" s="959">
        <v>67</v>
      </c>
      <c r="M27" s="960">
        <v>1</v>
      </c>
      <c r="N27" s="507"/>
      <c r="O27" s="507"/>
      <c r="P27" s="960">
        <v>12</v>
      </c>
      <c r="Q27" s="522">
        <v>95</v>
      </c>
      <c r="R27" s="509">
        <f t="shared" si="13"/>
        <v>175</v>
      </c>
      <c r="S27" s="513">
        <f t="shared" si="1"/>
        <v>47.019867549668874</v>
      </c>
      <c r="T27" s="511">
        <f t="shared" si="3"/>
        <v>0.6138211382113821</v>
      </c>
    </row>
    <row r="28" spans="1:20" ht="21.75" customHeight="1">
      <c r="A28" s="955" t="s">
        <v>107</v>
      </c>
      <c r="B28" s="973" t="s">
        <v>499</v>
      </c>
      <c r="C28" s="508">
        <f t="shared" si="8"/>
        <v>278</v>
      </c>
      <c r="D28" s="956">
        <v>176</v>
      </c>
      <c r="E28" s="522">
        <v>102</v>
      </c>
      <c r="F28" s="961"/>
      <c r="G28" s="957"/>
      <c r="H28" s="508">
        <f>SUM(I28,Q28)</f>
        <v>278</v>
      </c>
      <c r="I28" s="508">
        <f t="shared" si="10"/>
        <v>187</v>
      </c>
      <c r="J28" s="958">
        <v>84</v>
      </c>
      <c r="K28" s="522">
        <v>1</v>
      </c>
      <c r="L28" s="959">
        <v>102</v>
      </c>
      <c r="M28" s="960"/>
      <c r="N28" s="507"/>
      <c r="O28" s="507"/>
      <c r="P28" s="960">
        <v>0</v>
      </c>
      <c r="Q28" s="522">
        <v>91</v>
      </c>
      <c r="R28" s="509">
        <f t="shared" si="13"/>
        <v>193</v>
      </c>
      <c r="S28" s="513">
        <f t="shared" si="1"/>
        <v>45.45454545454545</v>
      </c>
      <c r="T28" s="511">
        <f>+I28/H28</f>
        <v>0.6726618705035972</v>
      </c>
    </row>
    <row r="29" spans="1:20" ht="21.75" customHeight="1">
      <c r="A29" s="955" t="s">
        <v>109</v>
      </c>
      <c r="B29" s="973" t="s">
        <v>535</v>
      </c>
      <c r="C29" s="508">
        <f t="shared" si="8"/>
        <v>229</v>
      </c>
      <c r="D29" s="956">
        <v>131</v>
      </c>
      <c r="E29" s="522">
        <v>98</v>
      </c>
      <c r="F29" s="961">
        <v>4</v>
      </c>
      <c r="G29" s="957"/>
      <c r="H29" s="508">
        <f>SUM(I29,Q29)</f>
        <v>225</v>
      </c>
      <c r="I29" s="508">
        <f t="shared" si="10"/>
        <v>160</v>
      </c>
      <c r="J29" s="958">
        <v>48</v>
      </c>
      <c r="K29" s="522">
        <v>1</v>
      </c>
      <c r="L29" s="959">
        <v>86</v>
      </c>
      <c r="M29" s="960">
        <v>25</v>
      </c>
      <c r="N29" s="507"/>
      <c r="O29" s="507"/>
      <c r="P29" s="960">
        <v>0</v>
      </c>
      <c r="Q29" s="522">
        <v>65</v>
      </c>
      <c r="R29" s="509">
        <f t="shared" si="13"/>
        <v>176</v>
      </c>
      <c r="S29" s="513">
        <f t="shared" si="1"/>
        <v>30.625000000000004</v>
      </c>
      <c r="T29" s="511">
        <f>+I29/H29</f>
        <v>0.7111111111111111</v>
      </c>
    </row>
    <row r="30" spans="1:20" ht="21.75" customHeight="1">
      <c r="A30" s="955" t="s">
        <v>110</v>
      </c>
      <c r="B30" s="973" t="s">
        <v>539</v>
      </c>
      <c r="C30" s="508">
        <f t="shared" si="8"/>
        <v>169</v>
      </c>
      <c r="D30" s="956">
        <v>80</v>
      </c>
      <c r="E30" s="522">
        <v>89</v>
      </c>
      <c r="F30" s="961">
        <v>0</v>
      </c>
      <c r="G30" s="957"/>
      <c r="H30" s="508">
        <f t="shared" si="9"/>
        <v>169</v>
      </c>
      <c r="I30" s="508">
        <f t="shared" si="10"/>
        <v>111</v>
      </c>
      <c r="J30" s="958">
        <v>50</v>
      </c>
      <c r="K30" s="522">
        <v>1</v>
      </c>
      <c r="L30" s="959">
        <v>60</v>
      </c>
      <c r="M30" s="960">
        <v>0</v>
      </c>
      <c r="N30" s="507"/>
      <c r="O30" s="507"/>
      <c r="P30" s="960"/>
      <c r="Q30" s="522">
        <v>58</v>
      </c>
      <c r="R30" s="509">
        <f t="shared" si="13"/>
        <v>118</v>
      </c>
      <c r="S30" s="513">
        <f t="shared" si="1"/>
        <v>45.94594594594595</v>
      </c>
      <c r="T30" s="511">
        <f t="shared" si="3"/>
        <v>0.6568047337278107</v>
      </c>
    </row>
    <row r="31" spans="1:20" ht="21.75" customHeight="1">
      <c r="A31" s="955" t="s">
        <v>123</v>
      </c>
      <c r="B31" s="972" t="s">
        <v>552</v>
      </c>
      <c r="C31" s="508">
        <f t="shared" si="8"/>
        <v>167</v>
      </c>
      <c r="D31" s="956">
        <v>105</v>
      </c>
      <c r="E31" s="522">
        <v>62</v>
      </c>
      <c r="F31" s="961">
        <v>1</v>
      </c>
      <c r="G31" s="957"/>
      <c r="H31" s="508">
        <f t="shared" si="9"/>
        <v>166</v>
      </c>
      <c r="I31" s="508">
        <f t="shared" si="10"/>
        <v>98</v>
      </c>
      <c r="J31" s="958">
        <v>48</v>
      </c>
      <c r="K31" s="522">
        <v>4</v>
      </c>
      <c r="L31" s="959">
        <v>46</v>
      </c>
      <c r="M31" s="958"/>
      <c r="N31" s="507">
        <v>0</v>
      </c>
      <c r="O31" s="507">
        <v>0</v>
      </c>
      <c r="P31" s="960">
        <v>0</v>
      </c>
      <c r="Q31" s="522">
        <v>68</v>
      </c>
      <c r="R31" s="509">
        <f t="shared" si="13"/>
        <v>114</v>
      </c>
      <c r="S31" s="513">
        <f t="shared" si="1"/>
        <v>53.06122448979592</v>
      </c>
      <c r="T31" s="511">
        <f t="shared" si="3"/>
        <v>0.5903614457831325</v>
      </c>
    </row>
    <row r="32" spans="1:20" ht="21.75" customHeight="1">
      <c r="A32" s="954" t="s">
        <v>44</v>
      </c>
      <c r="B32" s="970" t="s">
        <v>498</v>
      </c>
      <c r="C32" s="508">
        <f>C33+C34+C35+C36+C37</f>
        <v>2274</v>
      </c>
      <c r="D32" s="508">
        <f aca="true" t="shared" si="14" ref="D32:R32">D33+D34+D35+D36+D37</f>
        <v>1103</v>
      </c>
      <c r="E32" s="508">
        <f t="shared" si="14"/>
        <v>1171</v>
      </c>
      <c r="F32" s="508">
        <f t="shared" si="14"/>
        <v>34</v>
      </c>
      <c r="G32" s="508">
        <f t="shared" si="14"/>
        <v>0</v>
      </c>
      <c r="H32" s="508">
        <f t="shared" si="14"/>
        <v>2240</v>
      </c>
      <c r="I32" s="508">
        <f t="shared" si="14"/>
        <v>1823</v>
      </c>
      <c r="J32" s="508">
        <f t="shared" si="14"/>
        <v>913</v>
      </c>
      <c r="K32" s="508">
        <f t="shared" si="14"/>
        <v>10</v>
      </c>
      <c r="L32" s="508">
        <f t="shared" si="14"/>
        <v>900</v>
      </c>
      <c r="M32" s="508">
        <f t="shared" si="14"/>
        <v>0</v>
      </c>
      <c r="N32" s="508">
        <f t="shared" si="14"/>
        <v>0</v>
      </c>
      <c r="O32" s="508">
        <f t="shared" si="14"/>
        <v>0</v>
      </c>
      <c r="P32" s="508">
        <f t="shared" si="14"/>
        <v>0</v>
      </c>
      <c r="Q32" s="508">
        <f t="shared" si="14"/>
        <v>417</v>
      </c>
      <c r="R32" s="508">
        <f t="shared" si="14"/>
        <v>1317</v>
      </c>
      <c r="S32" s="513">
        <f t="shared" si="1"/>
        <v>50.63082830499177</v>
      </c>
      <c r="T32" s="511">
        <f t="shared" si="3"/>
        <v>0.8138392857142858</v>
      </c>
    </row>
    <row r="33" spans="1:20" ht="21.75" customHeight="1">
      <c r="A33" s="955" t="s">
        <v>47</v>
      </c>
      <c r="B33" s="971" t="s">
        <v>537</v>
      </c>
      <c r="C33" s="508">
        <f>+D33+E33</f>
        <v>261</v>
      </c>
      <c r="D33" s="519">
        <v>92</v>
      </c>
      <c r="E33" s="519">
        <v>169</v>
      </c>
      <c r="F33" s="519">
        <v>3</v>
      </c>
      <c r="G33" s="519"/>
      <c r="H33" s="512">
        <f>I33+Q33</f>
        <v>258</v>
      </c>
      <c r="I33" s="508">
        <f>J33+K33+L33+M33+N33+O33+P33</f>
        <v>206</v>
      </c>
      <c r="J33" s="519">
        <v>136</v>
      </c>
      <c r="K33" s="519">
        <v>1</v>
      </c>
      <c r="L33" s="519">
        <v>69</v>
      </c>
      <c r="M33" s="519">
        <v>0</v>
      </c>
      <c r="N33" s="519"/>
      <c r="O33" s="519"/>
      <c r="P33" s="519">
        <v>0</v>
      </c>
      <c r="Q33" s="519">
        <v>52</v>
      </c>
      <c r="R33" s="962">
        <f>+Q33+P33+O33+N33+M33+L33</f>
        <v>121</v>
      </c>
      <c r="S33" s="513">
        <f t="shared" si="1"/>
        <v>66.50485436893204</v>
      </c>
      <c r="T33" s="511">
        <f t="shared" si="3"/>
        <v>0.7984496124031008</v>
      </c>
    </row>
    <row r="34" spans="1:20" ht="21.75" customHeight="1">
      <c r="A34" s="955" t="s">
        <v>48</v>
      </c>
      <c r="B34" s="972" t="s">
        <v>497</v>
      </c>
      <c r="C34" s="508">
        <f>+D34+E34</f>
        <v>536</v>
      </c>
      <c r="D34" s="519">
        <v>276</v>
      </c>
      <c r="E34" s="519">
        <v>260</v>
      </c>
      <c r="F34" s="519">
        <v>2</v>
      </c>
      <c r="G34" s="519"/>
      <c r="H34" s="508">
        <f>I34+Q34</f>
        <v>534</v>
      </c>
      <c r="I34" s="508">
        <f>J34+K34+L34+M34+N34+O34+P34</f>
        <v>401</v>
      </c>
      <c r="J34" s="519">
        <v>180</v>
      </c>
      <c r="K34" s="519">
        <v>0</v>
      </c>
      <c r="L34" s="519">
        <v>221</v>
      </c>
      <c r="M34" s="519"/>
      <c r="N34" s="519"/>
      <c r="O34" s="519"/>
      <c r="P34" s="519"/>
      <c r="Q34" s="519">
        <v>133</v>
      </c>
      <c r="R34" s="509">
        <f>+Q34+P34+O34+N34+M34+L34</f>
        <v>354</v>
      </c>
      <c r="S34" s="513">
        <f t="shared" si="1"/>
        <v>44.88778054862843</v>
      </c>
      <c r="T34" s="511">
        <f t="shared" si="3"/>
        <v>0.7509363295880149</v>
      </c>
    </row>
    <row r="35" spans="1:20" ht="21.75" customHeight="1">
      <c r="A35" s="955" t="s">
        <v>496</v>
      </c>
      <c r="B35" s="972" t="s">
        <v>501</v>
      </c>
      <c r="C35" s="508">
        <f>+D35+E35</f>
        <v>601</v>
      </c>
      <c r="D35" s="519">
        <v>275</v>
      </c>
      <c r="E35" s="519">
        <v>326</v>
      </c>
      <c r="F35" s="519">
        <v>4</v>
      </c>
      <c r="G35" s="519"/>
      <c r="H35" s="508">
        <f>I35+Q35</f>
        <v>597</v>
      </c>
      <c r="I35" s="508">
        <f>J35+K35+L35+M35+N35+O35+P35</f>
        <v>549</v>
      </c>
      <c r="J35" s="519">
        <v>256</v>
      </c>
      <c r="K35" s="519">
        <v>4</v>
      </c>
      <c r="L35" s="519">
        <v>289</v>
      </c>
      <c r="M35" s="519"/>
      <c r="N35" s="519"/>
      <c r="O35" s="519"/>
      <c r="P35" s="519">
        <v>0</v>
      </c>
      <c r="Q35" s="519">
        <v>48</v>
      </c>
      <c r="R35" s="509">
        <f>+Q35+P35+O35+N35+M35+L35</f>
        <v>337</v>
      </c>
      <c r="S35" s="513">
        <f t="shared" si="1"/>
        <v>47.35883424408014</v>
      </c>
      <c r="T35" s="511">
        <f t="shared" si="3"/>
        <v>0.9195979899497487</v>
      </c>
    </row>
    <row r="36" spans="1:20" ht="21.75" customHeight="1">
      <c r="A36" s="955" t="s">
        <v>494</v>
      </c>
      <c r="B36" s="972" t="s">
        <v>493</v>
      </c>
      <c r="C36" s="508">
        <f>+D36+E36</f>
        <v>453</v>
      </c>
      <c r="D36" s="519">
        <v>247</v>
      </c>
      <c r="E36" s="519">
        <v>206</v>
      </c>
      <c r="F36" s="519">
        <v>2</v>
      </c>
      <c r="G36" s="519"/>
      <c r="H36" s="508">
        <f>I36+Q36</f>
        <v>451</v>
      </c>
      <c r="I36" s="508">
        <f>J36+K36+L36+M36+N36+O36+P36</f>
        <v>302</v>
      </c>
      <c r="J36" s="519">
        <v>162</v>
      </c>
      <c r="K36" s="519">
        <v>2</v>
      </c>
      <c r="L36" s="519">
        <v>138</v>
      </c>
      <c r="M36" s="519"/>
      <c r="N36" s="519"/>
      <c r="O36" s="519"/>
      <c r="P36" s="519">
        <v>0</v>
      </c>
      <c r="Q36" s="519">
        <v>149</v>
      </c>
      <c r="R36" s="509">
        <f>+Q36+P36+O36+N36+M36+L36</f>
        <v>287</v>
      </c>
      <c r="S36" s="513">
        <f t="shared" si="1"/>
        <v>54.3046357615894</v>
      </c>
      <c r="T36" s="511">
        <f t="shared" si="3"/>
        <v>0.6696230598669624</v>
      </c>
    </row>
    <row r="37" spans="1:20" ht="21.75" customHeight="1">
      <c r="A37" s="955" t="s">
        <v>540</v>
      </c>
      <c r="B37" s="972" t="s">
        <v>541</v>
      </c>
      <c r="C37" s="508">
        <f>+D37+E37</f>
        <v>423</v>
      </c>
      <c r="D37" s="519">
        <v>213</v>
      </c>
      <c r="E37" s="519">
        <v>210</v>
      </c>
      <c r="F37" s="519">
        <v>23</v>
      </c>
      <c r="G37" s="519"/>
      <c r="H37" s="508">
        <f>I37+Q37</f>
        <v>400</v>
      </c>
      <c r="I37" s="508">
        <f>J37+K37+L37+M37+N37+O37+P37</f>
        <v>365</v>
      </c>
      <c r="J37" s="519">
        <v>179</v>
      </c>
      <c r="K37" s="519">
        <v>3</v>
      </c>
      <c r="L37" s="519">
        <v>183</v>
      </c>
      <c r="M37" s="519"/>
      <c r="N37" s="519"/>
      <c r="O37" s="519"/>
      <c r="P37" s="519">
        <v>0</v>
      </c>
      <c r="Q37" s="519">
        <v>35</v>
      </c>
      <c r="R37" s="509">
        <f>+Q37+P37+O37+N37+M37+L37</f>
        <v>218</v>
      </c>
      <c r="S37" s="513">
        <f t="shared" si="1"/>
        <v>49.86301369863014</v>
      </c>
      <c r="T37" s="511">
        <f t="shared" si="3"/>
        <v>0.9125</v>
      </c>
    </row>
    <row r="38" spans="1:20" ht="21.75" customHeight="1">
      <c r="A38" s="954" t="s">
        <v>49</v>
      </c>
      <c r="B38" s="970" t="s">
        <v>492</v>
      </c>
      <c r="C38" s="508">
        <f>C39+C40+C41+C42</f>
        <v>1058</v>
      </c>
      <c r="D38" s="508">
        <f aca="true" t="shared" si="15" ref="D38:R38">D39+D40+D41+D42</f>
        <v>556</v>
      </c>
      <c r="E38" s="508">
        <f t="shared" si="15"/>
        <v>502</v>
      </c>
      <c r="F38" s="508">
        <f t="shared" si="15"/>
        <v>6</v>
      </c>
      <c r="G38" s="508">
        <f t="shared" si="15"/>
        <v>0</v>
      </c>
      <c r="H38" s="508">
        <f t="shared" si="15"/>
        <v>1052</v>
      </c>
      <c r="I38" s="508">
        <f t="shared" si="15"/>
        <v>699</v>
      </c>
      <c r="J38" s="508">
        <f t="shared" si="15"/>
        <v>371</v>
      </c>
      <c r="K38" s="508">
        <f t="shared" si="15"/>
        <v>3</v>
      </c>
      <c r="L38" s="508">
        <f t="shared" si="15"/>
        <v>318</v>
      </c>
      <c r="M38" s="508">
        <f t="shared" si="15"/>
        <v>3</v>
      </c>
      <c r="N38" s="508">
        <f t="shared" si="15"/>
        <v>0</v>
      </c>
      <c r="O38" s="508">
        <f t="shared" si="15"/>
        <v>0</v>
      </c>
      <c r="P38" s="508">
        <f t="shared" si="15"/>
        <v>4</v>
      </c>
      <c r="Q38" s="508">
        <f t="shared" si="15"/>
        <v>353</v>
      </c>
      <c r="R38" s="508">
        <f t="shared" si="15"/>
        <v>678</v>
      </c>
      <c r="S38" s="513">
        <f t="shared" si="1"/>
        <v>53.50500715307582</v>
      </c>
      <c r="T38" s="511">
        <f t="shared" si="3"/>
        <v>0.6644486692015209</v>
      </c>
    </row>
    <row r="39" spans="1:20" ht="21.75" customHeight="1">
      <c r="A39" s="955" t="s">
        <v>113</v>
      </c>
      <c r="B39" s="439" t="s">
        <v>491</v>
      </c>
      <c r="C39" s="508">
        <f aca="true" t="shared" si="16" ref="C39:C79">+D39+E39</f>
        <v>170</v>
      </c>
      <c r="D39" s="515">
        <v>101</v>
      </c>
      <c r="E39" s="515">
        <v>69</v>
      </c>
      <c r="F39" s="515">
        <v>0</v>
      </c>
      <c r="G39" s="512"/>
      <c r="H39" s="508">
        <f>I39+Q39</f>
        <v>170</v>
      </c>
      <c r="I39" s="508">
        <f>J39+K39+L39+M39+N39+O39+P39</f>
        <v>121</v>
      </c>
      <c r="J39" s="515">
        <v>48</v>
      </c>
      <c r="K39" s="515">
        <v>1</v>
      </c>
      <c r="L39" s="515">
        <v>72</v>
      </c>
      <c r="M39" s="515"/>
      <c r="N39" s="515"/>
      <c r="O39" s="515"/>
      <c r="P39" s="516"/>
      <c r="Q39" s="482">
        <v>49</v>
      </c>
      <c r="R39" s="509">
        <f>+Q39+P39+O39+N39+M39+L39</f>
        <v>121</v>
      </c>
      <c r="S39" s="513">
        <f t="shared" si="1"/>
        <v>40.49586776859504</v>
      </c>
      <c r="T39" s="511">
        <f t="shared" si="3"/>
        <v>0.711764705882353</v>
      </c>
    </row>
    <row r="40" spans="1:20" ht="21.75" customHeight="1">
      <c r="A40" s="955" t="s">
        <v>114</v>
      </c>
      <c r="B40" s="439" t="s">
        <v>490</v>
      </c>
      <c r="C40" s="508">
        <f t="shared" si="16"/>
        <v>284</v>
      </c>
      <c r="D40" s="515">
        <v>124</v>
      </c>
      <c r="E40" s="515">
        <v>160</v>
      </c>
      <c r="F40" s="515">
        <v>4</v>
      </c>
      <c r="G40" s="512"/>
      <c r="H40" s="508">
        <f>I40+Q40</f>
        <v>280</v>
      </c>
      <c r="I40" s="508">
        <f>J40+K40+L40+M40+N40+O40+P40</f>
        <v>183</v>
      </c>
      <c r="J40" s="515">
        <v>108</v>
      </c>
      <c r="K40" s="515">
        <v>1</v>
      </c>
      <c r="L40" s="515">
        <v>74</v>
      </c>
      <c r="M40" s="515"/>
      <c r="N40" s="515"/>
      <c r="O40" s="515"/>
      <c r="P40" s="516"/>
      <c r="Q40" s="482">
        <v>97</v>
      </c>
      <c r="R40" s="509">
        <f>+Q40+P40+O40+N40+M40+L40</f>
        <v>171</v>
      </c>
      <c r="S40" s="513">
        <f t="shared" si="1"/>
        <v>59.56284153005464</v>
      </c>
      <c r="T40" s="511">
        <f t="shared" si="3"/>
        <v>0.6535714285714286</v>
      </c>
    </row>
    <row r="41" spans="1:20" ht="21.75" customHeight="1">
      <c r="A41" s="955" t="s">
        <v>115</v>
      </c>
      <c r="B41" s="439" t="s">
        <v>553</v>
      </c>
      <c r="C41" s="508">
        <f t="shared" si="16"/>
        <v>286</v>
      </c>
      <c r="D41" s="515">
        <v>129</v>
      </c>
      <c r="E41" s="515">
        <v>157</v>
      </c>
      <c r="F41" s="515">
        <v>2</v>
      </c>
      <c r="G41" s="512"/>
      <c r="H41" s="508">
        <f>I41+Q41</f>
        <v>284</v>
      </c>
      <c r="I41" s="508">
        <f>J41+K41+L41+M41+N41+O41+P41</f>
        <v>214</v>
      </c>
      <c r="J41" s="515">
        <v>111</v>
      </c>
      <c r="K41" s="515">
        <v>1</v>
      </c>
      <c r="L41" s="515">
        <v>98</v>
      </c>
      <c r="M41" s="515"/>
      <c r="N41" s="515"/>
      <c r="O41" s="515"/>
      <c r="P41" s="516">
        <v>4</v>
      </c>
      <c r="Q41" s="482">
        <v>70</v>
      </c>
      <c r="R41" s="509">
        <f>+Q41+P41+O41+N41+M41+L41</f>
        <v>172</v>
      </c>
      <c r="S41" s="513">
        <f t="shared" si="1"/>
        <v>52.336448598130836</v>
      </c>
      <c r="T41" s="511">
        <f t="shared" si="3"/>
        <v>0.7535211267605634</v>
      </c>
    </row>
    <row r="42" spans="1:20" ht="21.75" customHeight="1">
      <c r="A42" s="955" t="s">
        <v>489</v>
      </c>
      <c r="B42" s="963" t="s">
        <v>554</v>
      </c>
      <c r="C42" s="508">
        <f t="shared" si="16"/>
        <v>318</v>
      </c>
      <c r="D42" s="515">
        <v>202</v>
      </c>
      <c r="E42" s="515">
        <v>116</v>
      </c>
      <c r="F42" s="515">
        <v>0</v>
      </c>
      <c r="G42" s="512"/>
      <c r="H42" s="508">
        <f>I42+Q42</f>
        <v>318</v>
      </c>
      <c r="I42" s="508">
        <f>J42+K42+L42+M42+N42+O42+P42</f>
        <v>181</v>
      </c>
      <c r="J42" s="515">
        <v>104</v>
      </c>
      <c r="K42" s="515"/>
      <c r="L42" s="515">
        <v>74</v>
      </c>
      <c r="M42" s="515">
        <v>3</v>
      </c>
      <c r="N42" s="515"/>
      <c r="O42" s="515"/>
      <c r="P42" s="516"/>
      <c r="Q42" s="482">
        <v>137</v>
      </c>
      <c r="R42" s="509">
        <f>+Q42+P42+O42+N42+M42+L42</f>
        <v>214</v>
      </c>
      <c r="S42" s="513">
        <f t="shared" si="1"/>
        <v>57.4585635359116</v>
      </c>
      <c r="T42" s="511">
        <f t="shared" si="3"/>
        <v>0.5691823899371069</v>
      </c>
    </row>
    <row r="43" spans="1:20" ht="21.75" customHeight="1">
      <c r="A43" s="954" t="s">
        <v>58</v>
      </c>
      <c r="B43" s="970" t="s">
        <v>488</v>
      </c>
      <c r="C43" s="508">
        <f t="shared" si="16"/>
        <v>1100</v>
      </c>
      <c r="D43" s="508">
        <f>SUM(D44:D46)</f>
        <v>384</v>
      </c>
      <c r="E43" s="508">
        <f>SUM(E44:E46)</f>
        <v>716</v>
      </c>
      <c r="F43" s="508">
        <f>SUM(F44:F46)</f>
        <v>1</v>
      </c>
      <c r="G43" s="508">
        <f>SUM(G44:G46)</f>
        <v>0</v>
      </c>
      <c r="H43" s="508">
        <f aca="true" t="shared" si="17" ref="H43:H72">SUM(I43,Q43)</f>
        <v>1099</v>
      </c>
      <c r="I43" s="508">
        <f aca="true" t="shared" si="18" ref="I43:I72">SUM(J43:P43)</f>
        <v>881</v>
      </c>
      <c r="J43" s="508">
        <f aca="true" t="shared" si="19" ref="J43:Q43">SUM(J44:J46)</f>
        <v>508</v>
      </c>
      <c r="K43" s="508">
        <f t="shared" si="19"/>
        <v>26</v>
      </c>
      <c r="L43" s="508">
        <f t="shared" si="19"/>
        <v>347</v>
      </c>
      <c r="M43" s="508">
        <f t="shared" si="19"/>
        <v>0</v>
      </c>
      <c r="N43" s="508">
        <f t="shared" si="19"/>
        <v>0</v>
      </c>
      <c r="O43" s="508">
        <f t="shared" si="19"/>
        <v>0</v>
      </c>
      <c r="P43" s="508">
        <f t="shared" si="19"/>
        <v>0</v>
      </c>
      <c r="Q43" s="508">
        <f t="shared" si="19"/>
        <v>218</v>
      </c>
      <c r="R43" s="509">
        <f aca="true" t="shared" si="20" ref="R43:R79">SUM(L43:Q43)</f>
        <v>565</v>
      </c>
      <c r="S43" s="510">
        <f t="shared" si="1"/>
        <v>60.61293984108968</v>
      </c>
      <c r="T43" s="511">
        <f t="shared" si="3"/>
        <v>0.8016378525932666</v>
      </c>
    </row>
    <row r="44" spans="1:20" ht="21.75" customHeight="1">
      <c r="A44" s="955" t="s">
        <v>116</v>
      </c>
      <c r="B44" s="439" t="s">
        <v>475</v>
      </c>
      <c r="C44" s="508">
        <f t="shared" si="16"/>
        <v>322</v>
      </c>
      <c r="D44" s="960">
        <v>101</v>
      </c>
      <c r="E44" s="507">
        <v>221</v>
      </c>
      <c r="F44" s="507"/>
      <c r="G44" s="507"/>
      <c r="H44" s="508">
        <f>+I44+Q44</f>
        <v>322</v>
      </c>
      <c r="I44" s="508">
        <f>+J44+K44+L44+M44+N44+O44+P44</f>
        <v>269</v>
      </c>
      <c r="J44" s="507">
        <v>162</v>
      </c>
      <c r="K44" s="507">
        <v>7</v>
      </c>
      <c r="L44" s="507">
        <v>100</v>
      </c>
      <c r="M44" s="507">
        <v>0</v>
      </c>
      <c r="N44" s="507">
        <v>0</v>
      </c>
      <c r="O44" s="507">
        <v>0</v>
      </c>
      <c r="P44" s="532">
        <v>0</v>
      </c>
      <c r="Q44" s="533">
        <v>53</v>
      </c>
      <c r="R44" s="509">
        <f t="shared" si="20"/>
        <v>153</v>
      </c>
      <c r="S44" s="513">
        <f aca="true" t="shared" si="21" ref="S44:S79">(((J44+K44))/I44)*100</f>
        <v>62.825278810408925</v>
      </c>
      <c r="T44" s="511">
        <f t="shared" si="3"/>
        <v>0.8354037267080745</v>
      </c>
    </row>
    <row r="45" spans="1:20" ht="21.75" customHeight="1">
      <c r="A45" s="955" t="s">
        <v>117</v>
      </c>
      <c r="B45" s="439" t="s">
        <v>487</v>
      </c>
      <c r="C45" s="508">
        <f t="shared" si="16"/>
        <v>396</v>
      </c>
      <c r="D45" s="960">
        <v>82</v>
      </c>
      <c r="E45" s="507">
        <v>314</v>
      </c>
      <c r="F45" s="507"/>
      <c r="G45" s="507"/>
      <c r="H45" s="508">
        <f>+I45+Q45</f>
        <v>396</v>
      </c>
      <c r="I45" s="508">
        <f>+J45+K45+L45+M45+N45+O45+P45</f>
        <v>351</v>
      </c>
      <c r="J45" s="507">
        <v>206</v>
      </c>
      <c r="K45" s="507">
        <v>9</v>
      </c>
      <c r="L45" s="507">
        <v>136</v>
      </c>
      <c r="M45" s="507">
        <v>0</v>
      </c>
      <c r="N45" s="507">
        <v>0</v>
      </c>
      <c r="O45" s="507">
        <v>0</v>
      </c>
      <c r="P45" s="532">
        <v>0</v>
      </c>
      <c r="Q45" s="533">
        <v>45</v>
      </c>
      <c r="R45" s="509">
        <f t="shared" si="20"/>
        <v>181</v>
      </c>
      <c r="S45" s="513">
        <f t="shared" si="21"/>
        <v>61.25356125356125</v>
      </c>
      <c r="T45" s="511">
        <f t="shared" si="3"/>
        <v>0.8863636363636364</v>
      </c>
    </row>
    <row r="46" spans="1:20" ht="21.75" customHeight="1">
      <c r="A46" s="955" t="s">
        <v>118</v>
      </c>
      <c r="B46" s="439" t="s">
        <v>538</v>
      </c>
      <c r="C46" s="508">
        <f t="shared" si="16"/>
        <v>382</v>
      </c>
      <c r="D46" s="960">
        <v>201</v>
      </c>
      <c r="E46" s="507">
        <v>181</v>
      </c>
      <c r="F46" s="507">
        <v>1</v>
      </c>
      <c r="G46" s="507"/>
      <c r="H46" s="508">
        <f>+I46+Q46</f>
        <v>381</v>
      </c>
      <c r="I46" s="508">
        <f>+J46+K46+L46+M46+N46+O46+P46</f>
        <v>261</v>
      </c>
      <c r="J46" s="507">
        <v>140</v>
      </c>
      <c r="K46" s="507">
        <v>10</v>
      </c>
      <c r="L46" s="507">
        <v>111</v>
      </c>
      <c r="M46" s="507">
        <v>0</v>
      </c>
      <c r="N46" s="507">
        <v>0</v>
      </c>
      <c r="O46" s="507">
        <v>0</v>
      </c>
      <c r="P46" s="532">
        <v>0</v>
      </c>
      <c r="Q46" s="533">
        <v>120</v>
      </c>
      <c r="R46" s="509">
        <f t="shared" si="20"/>
        <v>231</v>
      </c>
      <c r="S46" s="513">
        <f t="shared" si="21"/>
        <v>57.47126436781609</v>
      </c>
      <c r="T46" s="511">
        <f t="shared" si="3"/>
        <v>0.6850393700787402</v>
      </c>
    </row>
    <row r="47" spans="1:20" ht="21.75" customHeight="1">
      <c r="A47" s="954" t="s">
        <v>59</v>
      </c>
      <c r="B47" s="970" t="s">
        <v>486</v>
      </c>
      <c r="C47" s="508">
        <f t="shared" si="16"/>
        <v>1126</v>
      </c>
      <c r="D47" s="508">
        <f aca="true" t="shared" si="22" ref="D47:R47">SUM(D48:D52)</f>
        <v>449</v>
      </c>
      <c r="E47" s="508">
        <f t="shared" si="22"/>
        <v>677</v>
      </c>
      <c r="F47" s="508">
        <f t="shared" si="22"/>
        <v>8</v>
      </c>
      <c r="G47" s="508">
        <f t="shared" si="22"/>
        <v>0</v>
      </c>
      <c r="H47" s="508">
        <f t="shared" si="22"/>
        <v>1118</v>
      </c>
      <c r="I47" s="508">
        <f t="shared" si="22"/>
        <v>856</v>
      </c>
      <c r="J47" s="508">
        <f t="shared" si="22"/>
        <v>523</v>
      </c>
      <c r="K47" s="508">
        <f t="shared" si="22"/>
        <v>14</v>
      </c>
      <c r="L47" s="508">
        <f t="shared" si="22"/>
        <v>318</v>
      </c>
      <c r="M47" s="508">
        <f t="shared" si="22"/>
        <v>1</v>
      </c>
      <c r="N47" s="508">
        <f t="shared" si="22"/>
        <v>0</v>
      </c>
      <c r="O47" s="508">
        <f t="shared" si="22"/>
        <v>0</v>
      </c>
      <c r="P47" s="508">
        <f t="shared" si="22"/>
        <v>0</v>
      </c>
      <c r="Q47" s="508">
        <f t="shared" si="22"/>
        <v>262</v>
      </c>
      <c r="R47" s="508">
        <f t="shared" si="22"/>
        <v>581</v>
      </c>
      <c r="S47" s="510">
        <f t="shared" si="21"/>
        <v>62.73364485981309</v>
      </c>
      <c r="T47" s="511">
        <f t="shared" si="3"/>
        <v>0.7656529516994633</v>
      </c>
    </row>
    <row r="48" spans="1:20" ht="21.75" customHeight="1">
      <c r="A48" s="955" t="s">
        <v>120</v>
      </c>
      <c r="B48" s="526" t="s">
        <v>567</v>
      </c>
      <c r="C48" s="508">
        <f t="shared" si="16"/>
        <v>266</v>
      </c>
      <c r="D48" s="527">
        <v>125</v>
      </c>
      <c r="E48" s="538">
        <v>141</v>
      </c>
      <c r="F48" s="538">
        <v>1</v>
      </c>
      <c r="G48" s="519"/>
      <c r="H48" s="508">
        <f>+I48+Q48</f>
        <v>265</v>
      </c>
      <c r="I48" s="508">
        <f>+J48+K48+L48+M48+N48+O48+P48</f>
        <v>179</v>
      </c>
      <c r="J48" s="538">
        <v>113</v>
      </c>
      <c r="K48" s="538">
        <v>7</v>
      </c>
      <c r="L48" s="538">
        <v>59</v>
      </c>
      <c r="M48" s="538">
        <v>0</v>
      </c>
      <c r="N48" s="538">
        <v>0</v>
      </c>
      <c r="O48" s="538">
        <v>0</v>
      </c>
      <c r="P48" s="538">
        <v>0</v>
      </c>
      <c r="Q48" s="538">
        <v>86</v>
      </c>
      <c r="R48" s="509">
        <f t="shared" si="20"/>
        <v>145</v>
      </c>
      <c r="S48" s="513">
        <f t="shared" si="21"/>
        <v>67.0391061452514</v>
      </c>
      <c r="T48" s="511">
        <f t="shared" si="3"/>
        <v>0.6754716981132075</v>
      </c>
    </row>
    <row r="49" spans="1:20" ht="21.75" customHeight="1">
      <c r="A49" s="955" t="s">
        <v>121</v>
      </c>
      <c r="B49" s="526" t="s">
        <v>485</v>
      </c>
      <c r="C49" s="508">
        <f t="shared" si="16"/>
        <v>201</v>
      </c>
      <c r="D49" s="527">
        <v>48</v>
      </c>
      <c r="E49" s="538">
        <v>153</v>
      </c>
      <c r="F49" s="538">
        <v>0</v>
      </c>
      <c r="G49" s="519"/>
      <c r="H49" s="508">
        <f>+I49+Q49</f>
        <v>201</v>
      </c>
      <c r="I49" s="508">
        <f>+J49+K49+L49+M49+N49+O49+P49</f>
        <v>167</v>
      </c>
      <c r="J49" s="538">
        <v>115</v>
      </c>
      <c r="K49" s="538">
        <v>2</v>
      </c>
      <c r="L49" s="538">
        <v>50</v>
      </c>
      <c r="M49" s="538">
        <v>0</v>
      </c>
      <c r="N49" s="538">
        <v>0</v>
      </c>
      <c r="O49" s="538">
        <v>0</v>
      </c>
      <c r="P49" s="538">
        <v>0</v>
      </c>
      <c r="Q49" s="538">
        <v>34</v>
      </c>
      <c r="R49" s="509">
        <f t="shared" si="20"/>
        <v>84</v>
      </c>
      <c r="S49" s="513">
        <f t="shared" si="21"/>
        <v>70.05988023952095</v>
      </c>
      <c r="T49" s="511">
        <f t="shared" si="3"/>
        <v>0.8308457711442786</v>
      </c>
    </row>
    <row r="50" spans="1:20" ht="21.75" customHeight="1">
      <c r="A50" s="955" t="s">
        <v>122</v>
      </c>
      <c r="B50" s="526" t="s">
        <v>495</v>
      </c>
      <c r="C50" s="508">
        <f t="shared" si="16"/>
        <v>169</v>
      </c>
      <c r="D50" s="527">
        <v>61</v>
      </c>
      <c r="E50" s="538">
        <v>108</v>
      </c>
      <c r="F50" s="538">
        <v>1</v>
      </c>
      <c r="G50" s="519"/>
      <c r="H50" s="508">
        <f>+I50+Q50</f>
        <v>168</v>
      </c>
      <c r="I50" s="508">
        <f>+J50+K50+L50+M50+N50+O50+P50</f>
        <v>134</v>
      </c>
      <c r="J50" s="538">
        <v>96</v>
      </c>
      <c r="K50" s="538">
        <v>3</v>
      </c>
      <c r="L50" s="538">
        <v>34</v>
      </c>
      <c r="M50" s="538">
        <v>1</v>
      </c>
      <c r="N50" s="538">
        <v>0</v>
      </c>
      <c r="O50" s="538">
        <v>0</v>
      </c>
      <c r="P50" s="538">
        <v>0</v>
      </c>
      <c r="Q50" s="538">
        <v>34</v>
      </c>
      <c r="R50" s="509">
        <f t="shared" si="20"/>
        <v>69</v>
      </c>
      <c r="S50" s="513">
        <f t="shared" si="21"/>
        <v>73.88059701492537</v>
      </c>
      <c r="T50" s="511">
        <f t="shared" si="3"/>
        <v>0.7976190476190477</v>
      </c>
    </row>
    <row r="51" spans="1:20" ht="21.75" customHeight="1">
      <c r="A51" s="955" t="s">
        <v>484</v>
      </c>
      <c r="B51" s="526" t="s">
        <v>568</v>
      </c>
      <c r="C51" s="508">
        <f t="shared" si="16"/>
        <v>280</v>
      </c>
      <c r="D51" s="527">
        <v>137</v>
      </c>
      <c r="E51" s="538">
        <v>143</v>
      </c>
      <c r="F51" s="538">
        <v>1</v>
      </c>
      <c r="G51" s="519"/>
      <c r="H51" s="508">
        <f>+I51+Q51</f>
        <v>279</v>
      </c>
      <c r="I51" s="508">
        <f>+J51+K51+L51+M51+N51+O51+P51</f>
        <v>199</v>
      </c>
      <c r="J51" s="538">
        <v>85</v>
      </c>
      <c r="K51" s="538">
        <v>0</v>
      </c>
      <c r="L51" s="538">
        <v>114</v>
      </c>
      <c r="M51" s="538">
        <v>0</v>
      </c>
      <c r="N51" s="538">
        <v>0</v>
      </c>
      <c r="O51" s="538">
        <v>0</v>
      </c>
      <c r="P51" s="538">
        <v>0</v>
      </c>
      <c r="Q51" s="538">
        <v>80</v>
      </c>
      <c r="R51" s="509">
        <f t="shared" si="20"/>
        <v>194</v>
      </c>
      <c r="S51" s="513">
        <f t="shared" si="21"/>
        <v>42.71356783919598</v>
      </c>
      <c r="T51" s="511">
        <f t="shared" si="3"/>
        <v>0.7132616487455197</v>
      </c>
    </row>
    <row r="52" spans="1:20" ht="21.75" customHeight="1">
      <c r="A52" s="955" t="s">
        <v>536</v>
      </c>
      <c r="B52" s="526" t="s">
        <v>483</v>
      </c>
      <c r="C52" s="508">
        <f t="shared" si="16"/>
        <v>210</v>
      </c>
      <c r="D52" s="527">
        <v>78</v>
      </c>
      <c r="E52" s="538">
        <v>132</v>
      </c>
      <c r="F52" s="538">
        <v>5</v>
      </c>
      <c r="G52" s="519"/>
      <c r="H52" s="508">
        <f>+I52+Q52</f>
        <v>205</v>
      </c>
      <c r="I52" s="508">
        <f>+J52+K52+L52+M52+N52+O52+P52</f>
        <v>177</v>
      </c>
      <c r="J52" s="538">
        <v>114</v>
      </c>
      <c r="K52" s="538">
        <v>2</v>
      </c>
      <c r="L52" s="538">
        <v>61</v>
      </c>
      <c r="M52" s="538">
        <v>0</v>
      </c>
      <c r="N52" s="538">
        <v>0</v>
      </c>
      <c r="O52" s="538">
        <v>0</v>
      </c>
      <c r="P52" s="538">
        <v>0</v>
      </c>
      <c r="Q52" s="538">
        <v>28</v>
      </c>
      <c r="R52" s="509">
        <f t="shared" si="20"/>
        <v>89</v>
      </c>
      <c r="S52" s="513">
        <f t="shared" si="21"/>
        <v>65.5367231638418</v>
      </c>
      <c r="T52" s="511">
        <f t="shared" si="3"/>
        <v>0.8634146341463415</v>
      </c>
    </row>
    <row r="53" spans="1:20" ht="21.75" customHeight="1">
      <c r="A53" s="954" t="s">
        <v>60</v>
      </c>
      <c r="B53" s="970" t="s">
        <v>482</v>
      </c>
      <c r="C53" s="508">
        <f>+C54+C55+C56+C57+C58+C59</f>
        <v>2378</v>
      </c>
      <c r="D53" s="508">
        <f aca="true" t="shared" si="23" ref="D53:R53">+D54+D55+D56+D57+D58+D59</f>
        <v>1095</v>
      </c>
      <c r="E53" s="508">
        <f t="shared" si="23"/>
        <v>1283</v>
      </c>
      <c r="F53" s="508">
        <f t="shared" si="23"/>
        <v>1</v>
      </c>
      <c r="G53" s="508">
        <f t="shared" si="23"/>
        <v>0</v>
      </c>
      <c r="H53" s="508">
        <f t="shared" si="23"/>
        <v>2377</v>
      </c>
      <c r="I53" s="508">
        <f t="shared" si="23"/>
        <v>2047</v>
      </c>
      <c r="J53" s="508">
        <f t="shared" si="23"/>
        <v>1007</v>
      </c>
      <c r="K53" s="508">
        <f t="shared" si="23"/>
        <v>56</v>
      </c>
      <c r="L53" s="508">
        <f t="shared" si="23"/>
        <v>984</v>
      </c>
      <c r="M53" s="508">
        <f t="shared" si="23"/>
        <v>0</v>
      </c>
      <c r="N53" s="508">
        <f t="shared" si="23"/>
        <v>0</v>
      </c>
      <c r="O53" s="508">
        <f t="shared" si="23"/>
        <v>0</v>
      </c>
      <c r="P53" s="508">
        <f t="shared" si="23"/>
        <v>0</v>
      </c>
      <c r="Q53" s="508">
        <f t="shared" si="23"/>
        <v>330</v>
      </c>
      <c r="R53" s="508">
        <f t="shared" si="23"/>
        <v>1314</v>
      </c>
      <c r="S53" s="513">
        <f t="shared" si="21"/>
        <v>51.92965315095262</v>
      </c>
      <c r="T53" s="511">
        <f t="shared" si="3"/>
        <v>0.8611695414387884</v>
      </c>
    </row>
    <row r="54" spans="1:20" ht="21.75" customHeight="1">
      <c r="A54" s="955" t="s">
        <v>481</v>
      </c>
      <c r="B54" s="964" t="s">
        <v>504</v>
      </c>
      <c r="C54" s="508">
        <f t="shared" si="16"/>
        <v>404</v>
      </c>
      <c r="D54" s="515">
        <v>146</v>
      </c>
      <c r="E54" s="515">
        <v>258</v>
      </c>
      <c r="F54" s="515">
        <v>0</v>
      </c>
      <c r="G54" s="512"/>
      <c r="H54" s="508">
        <f t="shared" si="17"/>
        <v>404</v>
      </c>
      <c r="I54" s="508">
        <f t="shared" si="18"/>
        <v>327</v>
      </c>
      <c r="J54" s="515">
        <v>163</v>
      </c>
      <c r="K54" s="515">
        <v>1</v>
      </c>
      <c r="L54" s="515">
        <v>163</v>
      </c>
      <c r="M54" s="515"/>
      <c r="N54" s="515"/>
      <c r="O54" s="515"/>
      <c r="P54" s="516"/>
      <c r="Q54" s="517">
        <v>77</v>
      </c>
      <c r="R54" s="509">
        <f t="shared" si="20"/>
        <v>240</v>
      </c>
      <c r="S54" s="513">
        <f t="shared" si="21"/>
        <v>50.15290519877675</v>
      </c>
      <c r="T54" s="511">
        <f t="shared" si="3"/>
        <v>0.8094059405940595</v>
      </c>
    </row>
    <row r="55" spans="1:20" ht="21.75" customHeight="1">
      <c r="A55" s="955" t="s">
        <v>480</v>
      </c>
      <c r="B55" s="964" t="s">
        <v>479</v>
      </c>
      <c r="C55" s="508">
        <f t="shared" si="16"/>
        <v>497</v>
      </c>
      <c r="D55" s="515">
        <v>260</v>
      </c>
      <c r="E55" s="515">
        <v>237</v>
      </c>
      <c r="F55" s="515"/>
      <c r="G55" s="512"/>
      <c r="H55" s="508">
        <f t="shared" si="17"/>
        <v>497</v>
      </c>
      <c r="I55" s="508">
        <f t="shared" si="18"/>
        <v>462</v>
      </c>
      <c r="J55" s="515">
        <v>193</v>
      </c>
      <c r="K55" s="515">
        <v>4</v>
      </c>
      <c r="L55" s="515">
        <v>265</v>
      </c>
      <c r="M55" s="515"/>
      <c r="N55" s="515"/>
      <c r="O55" s="515"/>
      <c r="P55" s="516"/>
      <c r="Q55" s="517">
        <v>35</v>
      </c>
      <c r="R55" s="509">
        <f t="shared" si="20"/>
        <v>300</v>
      </c>
      <c r="S55" s="513">
        <f t="shared" si="21"/>
        <v>42.64069264069264</v>
      </c>
      <c r="T55" s="511">
        <f t="shared" si="3"/>
        <v>0.9295774647887324</v>
      </c>
    </row>
    <row r="56" spans="1:20" ht="21.75" customHeight="1">
      <c r="A56" s="955" t="s">
        <v>478</v>
      </c>
      <c r="B56" s="964" t="s">
        <v>477</v>
      </c>
      <c r="C56" s="508">
        <f t="shared" si="16"/>
        <v>520</v>
      </c>
      <c r="D56" s="515">
        <v>289</v>
      </c>
      <c r="E56" s="515">
        <v>231</v>
      </c>
      <c r="F56" s="515"/>
      <c r="G56" s="512"/>
      <c r="H56" s="508">
        <f t="shared" si="17"/>
        <v>520</v>
      </c>
      <c r="I56" s="508">
        <f t="shared" si="18"/>
        <v>455</v>
      </c>
      <c r="J56" s="515">
        <v>183</v>
      </c>
      <c r="K56" s="515">
        <v>3</v>
      </c>
      <c r="L56" s="515">
        <v>269</v>
      </c>
      <c r="M56" s="515"/>
      <c r="N56" s="515"/>
      <c r="O56" s="515"/>
      <c r="P56" s="516"/>
      <c r="Q56" s="517">
        <v>65</v>
      </c>
      <c r="R56" s="509">
        <f t="shared" si="20"/>
        <v>334</v>
      </c>
      <c r="S56" s="513">
        <f t="shared" si="21"/>
        <v>40.879120879120876</v>
      </c>
      <c r="T56" s="511">
        <f t="shared" si="3"/>
        <v>0.875</v>
      </c>
    </row>
    <row r="57" spans="1:20" ht="21.75" customHeight="1">
      <c r="A57" s="955" t="s">
        <v>476</v>
      </c>
      <c r="B57" s="964" t="s">
        <v>558</v>
      </c>
      <c r="C57" s="508">
        <f t="shared" si="16"/>
        <v>238</v>
      </c>
      <c r="D57" s="515">
        <v>165</v>
      </c>
      <c r="E57" s="515">
        <v>73</v>
      </c>
      <c r="F57" s="515">
        <v>1</v>
      </c>
      <c r="G57" s="512"/>
      <c r="H57" s="508">
        <f t="shared" si="17"/>
        <v>237</v>
      </c>
      <c r="I57" s="508">
        <f t="shared" si="18"/>
        <v>174</v>
      </c>
      <c r="J57" s="515">
        <v>76</v>
      </c>
      <c r="K57" s="515">
        <v>4</v>
      </c>
      <c r="L57" s="515">
        <v>94</v>
      </c>
      <c r="M57" s="515"/>
      <c r="N57" s="515"/>
      <c r="O57" s="515"/>
      <c r="P57" s="516"/>
      <c r="Q57" s="517">
        <v>63</v>
      </c>
      <c r="R57" s="509">
        <f t="shared" si="20"/>
        <v>157</v>
      </c>
      <c r="S57" s="513">
        <f t="shared" si="21"/>
        <v>45.97701149425287</v>
      </c>
      <c r="T57" s="511">
        <f t="shared" si="3"/>
        <v>0.7341772151898734</v>
      </c>
    </row>
    <row r="58" spans="1:20" ht="21.75" customHeight="1">
      <c r="A58" s="955" t="s">
        <v>474</v>
      </c>
      <c r="B58" s="964" t="s">
        <v>530</v>
      </c>
      <c r="C58" s="508">
        <f t="shared" si="16"/>
        <v>485</v>
      </c>
      <c r="D58" s="515">
        <v>125</v>
      </c>
      <c r="E58" s="515">
        <v>360</v>
      </c>
      <c r="F58" s="515"/>
      <c r="G58" s="512"/>
      <c r="H58" s="508">
        <f t="shared" si="17"/>
        <v>485</v>
      </c>
      <c r="I58" s="508">
        <f t="shared" si="18"/>
        <v>445</v>
      </c>
      <c r="J58" s="515">
        <v>278</v>
      </c>
      <c r="K58" s="515">
        <v>17</v>
      </c>
      <c r="L58" s="515">
        <v>150</v>
      </c>
      <c r="M58" s="515"/>
      <c r="N58" s="515"/>
      <c r="O58" s="515"/>
      <c r="P58" s="516"/>
      <c r="Q58" s="517">
        <v>40</v>
      </c>
      <c r="R58" s="509">
        <f t="shared" si="20"/>
        <v>190</v>
      </c>
      <c r="S58" s="513">
        <f t="shared" si="21"/>
        <v>66.29213483146067</v>
      </c>
      <c r="T58" s="511">
        <f t="shared" si="3"/>
        <v>0.9175257731958762</v>
      </c>
    </row>
    <row r="59" spans="1:20" ht="21.75" customHeight="1">
      <c r="A59" s="955" t="s">
        <v>534</v>
      </c>
      <c r="B59" s="974" t="s">
        <v>542</v>
      </c>
      <c r="C59" s="508">
        <f t="shared" si="16"/>
        <v>234</v>
      </c>
      <c r="D59" s="507">
        <v>110</v>
      </c>
      <c r="E59" s="507">
        <v>124</v>
      </c>
      <c r="F59" s="507"/>
      <c r="G59" s="522"/>
      <c r="H59" s="508">
        <f t="shared" si="17"/>
        <v>234</v>
      </c>
      <c r="I59" s="508">
        <f t="shared" si="18"/>
        <v>184</v>
      </c>
      <c r="J59" s="507">
        <v>114</v>
      </c>
      <c r="K59" s="507">
        <v>27</v>
      </c>
      <c r="L59" s="507">
        <v>43</v>
      </c>
      <c r="M59" s="512"/>
      <c r="N59" s="512"/>
      <c r="O59" s="512"/>
      <c r="P59" s="512"/>
      <c r="Q59" s="529">
        <v>50</v>
      </c>
      <c r="R59" s="509">
        <f t="shared" si="20"/>
        <v>93</v>
      </c>
      <c r="S59" s="513">
        <f t="shared" si="21"/>
        <v>76.63043478260869</v>
      </c>
      <c r="T59" s="511">
        <f t="shared" si="3"/>
        <v>0.7863247863247863</v>
      </c>
    </row>
    <row r="60" spans="1:20" ht="21.75" customHeight="1">
      <c r="A60" s="954" t="s">
        <v>61</v>
      </c>
      <c r="B60" s="970" t="s">
        <v>473</v>
      </c>
      <c r="C60" s="508">
        <f t="shared" si="16"/>
        <v>2133</v>
      </c>
      <c r="D60" s="508">
        <f>SUM(D61:D66)</f>
        <v>974</v>
      </c>
      <c r="E60" s="508">
        <f>SUM(E61:E66)</f>
        <v>1159</v>
      </c>
      <c r="F60" s="508">
        <f>SUM(F61:F66)</f>
        <v>2</v>
      </c>
      <c r="G60" s="508">
        <f>SUM(G61:G66)</f>
        <v>0</v>
      </c>
      <c r="H60" s="508">
        <f t="shared" si="17"/>
        <v>2131</v>
      </c>
      <c r="I60" s="508">
        <f t="shared" si="18"/>
        <v>1766</v>
      </c>
      <c r="J60" s="508">
        <f aca="true" t="shared" si="24" ref="J60:Q60">SUM(J61:J66)</f>
        <v>868</v>
      </c>
      <c r="K60" s="508">
        <f t="shared" si="24"/>
        <v>47</v>
      </c>
      <c r="L60" s="508">
        <f t="shared" si="24"/>
        <v>841</v>
      </c>
      <c r="M60" s="508">
        <f t="shared" si="24"/>
        <v>1</v>
      </c>
      <c r="N60" s="508">
        <f t="shared" si="24"/>
        <v>2</v>
      </c>
      <c r="O60" s="508">
        <f t="shared" si="24"/>
        <v>0</v>
      </c>
      <c r="P60" s="508">
        <f t="shared" si="24"/>
        <v>7</v>
      </c>
      <c r="Q60" s="508">
        <f t="shared" si="24"/>
        <v>365</v>
      </c>
      <c r="R60" s="509">
        <f t="shared" si="20"/>
        <v>1216</v>
      </c>
      <c r="S60" s="510">
        <f t="shared" si="21"/>
        <v>51.81200453001132</v>
      </c>
      <c r="T60" s="511">
        <f t="shared" si="3"/>
        <v>0.8287189113092445</v>
      </c>
    </row>
    <row r="61" spans="1:20" ht="21.75" customHeight="1">
      <c r="A61" s="955" t="s">
        <v>472</v>
      </c>
      <c r="B61" s="439" t="s">
        <v>471</v>
      </c>
      <c r="C61" s="508">
        <f t="shared" si="16"/>
        <v>209</v>
      </c>
      <c r="D61" s="958">
        <v>78</v>
      </c>
      <c r="E61" s="958">
        <v>131</v>
      </c>
      <c r="F61" s="958"/>
      <c r="G61" s="512"/>
      <c r="H61" s="508">
        <f t="shared" si="17"/>
        <v>209</v>
      </c>
      <c r="I61" s="508">
        <f t="shared" si="18"/>
        <v>185</v>
      </c>
      <c r="J61" s="512">
        <v>98</v>
      </c>
      <c r="K61" s="512">
        <v>15</v>
      </c>
      <c r="L61" s="512">
        <v>70</v>
      </c>
      <c r="M61" s="512">
        <v>0</v>
      </c>
      <c r="N61" s="512">
        <v>2</v>
      </c>
      <c r="O61" s="512">
        <v>0</v>
      </c>
      <c r="P61" s="512">
        <v>0</v>
      </c>
      <c r="Q61" s="512">
        <v>24</v>
      </c>
      <c r="R61" s="509">
        <f t="shared" si="20"/>
        <v>96</v>
      </c>
      <c r="S61" s="513">
        <f t="shared" si="21"/>
        <v>61.08108108108108</v>
      </c>
      <c r="T61" s="511">
        <f t="shared" si="3"/>
        <v>0.8851674641148325</v>
      </c>
    </row>
    <row r="62" spans="1:20" ht="21.75" customHeight="1">
      <c r="A62" s="955" t="s">
        <v>470</v>
      </c>
      <c r="B62" s="439" t="s">
        <v>469</v>
      </c>
      <c r="C62" s="508">
        <f t="shared" si="16"/>
        <v>382</v>
      </c>
      <c r="D62" s="958">
        <v>124</v>
      </c>
      <c r="E62" s="958">
        <v>258</v>
      </c>
      <c r="F62" s="958"/>
      <c r="G62" s="512"/>
      <c r="H62" s="508">
        <f t="shared" si="17"/>
        <v>382</v>
      </c>
      <c r="I62" s="508">
        <f t="shared" si="18"/>
        <v>342</v>
      </c>
      <c r="J62" s="512">
        <v>201</v>
      </c>
      <c r="K62" s="512">
        <v>14</v>
      </c>
      <c r="L62" s="512">
        <v>127</v>
      </c>
      <c r="M62" s="512">
        <v>0</v>
      </c>
      <c r="N62" s="512">
        <v>0</v>
      </c>
      <c r="O62" s="512">
        <v>0</v>
      </c>
      <c r="P62" s="512">
        <v>0</v>
      </c>
      <c r="Q62" s="512">
        <v>40</v>
      </c>
      <c r="R62" s="509">
        <f t="shared" si="20"/>
        <v>167</v>
      </c>
      <c r="S62" s="513">
        <f t="shared" si="21"/>
        <v>62.86549707602339</v>
      </c>
      <c r="T62" s="511">
        <f t="shared" si="3"/>
        <v>0.8952879581151832</v>
      </c>
    </row>
    <row r="63" spans="1:20" ht="21.75" customHeight="1">
      <c r="A63" s="955" t="s">
        <v>468</v>
      </c>
      <c r="B63" s="439" t="s">
        <v>467</v>
      </c>
      <c r="C63" s="508">
        <f t="shared" si="16"/>
        <v>312</v>
      </c>
      <c r="D63" s="958">
        <v>75</v>
      </c>
      <c r="E63" s="958">
        <v>237</v>
      </c>
      <c r="F63" s="958">
        <v>1</v>
      </c>
      <c r="G63" s="512"/>
      <c r="H63" s="508">
        <f t="shared" si="17"/>
        <v>311</v>
      </c>
      <c r="I63" s="508">
        <f t="shared" si="18"/>
        <v>288</v>
      </c>
      <c r="J63" s="512">
        <v>163</v>
      </c>
      <c r="K63" s="512">
        <v>7</v>
      </c>
      <c r="L63" s="512">
        <v>117</v>
      </c>
      <c r="M63" s="512">
        <v>1</v>
      </c>
      <c r="N63" s="512">
        <v>0</v>
      </c>
      <c r="O63" s="512">
        <v>0</v>
      </c>
      <c r="P63" s="512">
        <v>0</v>
      </c>
      <c r="Q63" s="512">
        <v>23</v>
      </c>
      <c r="R63" s="509">
        <f t="shared" si="20"/>
        <v>141</v>
      </c>
      <c r="S63" s="513">
        <f t="shared" si="21"/>
        <v>59.02777777777778</v>
      </c>
      <c r="T63" s="511">
        <f t="shared" si="3"/>
        <v>0.9260450160771704</v>
      </c>
    </row>
    <row r="64" spans="1:20" ht="21.75" customHeight="1">
      <c r="A64" s="955" t="s">
        <v>466</v>
      </c>
      <c r="B64" s="439" t="s">
        <v>556</v>
      </c>
      <c r="C64" s="508">
        <f t="shared" si="16"/>
        <v>507</v>
      </c>
      <c r="D64" s="958">
        <v>334</v>
      </c>
      <c r="E64" s="958">
        <v>173</v>
      </c>
      <c r="F64" s="958">
        <v>1</v>
      </c>
      <c r="G64" s="512"/>
      <c r="H64" s="508">
        <f t="shared" si="17"/>
        <v>506</v>
      </c>
      <c r="I64" s="508">
        <f t="shared" si="18"/>
        <v>391</v>
      </c>
      <c r="J64" s="512">
        <v>140</v>
      </c>
      <c r="K64" s="512">
        <v>3</v>
      </c>
      <c r="L64" s="512">
        <v>248</v>
      </c>
      <c r="M64" s="512">
        <v>0</v>
      </c>
      <c r="N64" s="512"/>
      <c r="O64" s="512"/>
      <c r="P64" s="512"/>
      <c r="Q64" s="512">
        <v>115</v>
      </c>
      <c r="R64" s="509">
        <f t="shared" si="20"/>
        <v>363</v>
      </c>
      <c r="S64" s="513">
        <f t="shared" si="21"/>
        <v>36.57289002557545</v>
      </c>
      <c r="T64" s="511">
        <f t="shared" si="3"/>
        <v>0.7727272727272727</v>
      </c>
    </row>
    <row r="65" spans="1:20" ht="21.75" customHeight="1">
      <c r="A65" s="955" t="s">
        <v>464</v>
      </c>
      <c r="B65" s="439" t="s">
        <v>465</v>
      </c>
      <c r="C65" s="508">
        <f t="shared" si="16"/>
        <v>491</v>
      </c>
      <c r="D65" s="958">
        <v>280</v>
      </c>
      <c r="E65" s="958">
        <v>211</v>
      </c>
      <c r="F65" s="958"/>
      <c r="G65" s="512"/>
      <c r="H65" s="508">
        <f t="shared" si="17"/>
        <v>491</v>
      </c>
      <c r="I65" s="508">
        <f t="shared" si="18"/>
        <v>334</v>
      </c>
      <c r="J65" s="512">
        <v>151</v>
      </c>
      <c r="K65" s="512">
        <v>8</v>
      </c>
      <c r="L65" s="512">
        <v>168</v>
      </c>
      <c r="M65" s="512">
        <v>0</v>
      </c>
      <c r="N65" s="512">
        <v>0</v>
      </c>
      <c r="O65" s="512">
        <v>0</v>
      </c>
      <c r="P65" s="512">
        <v>7</v>
      </c>
      <c r="Q65" s="512">
        <v>157</v>
      </c>
      <c r="R65" s="509">
        <f t="shared" si="20"/>
        <v>332</v>
      </c>
      <c r="S65" s="513">
        <f t="shared" si="21"/>
        <v>47.604790419161674</v>
      </c>
      <c r="T65" s="511">
        <f t="shared" si="3"/>
        <v>0.6802443991853361</v>
      </c>
    </row>
    <row r="66" spans="1:20" ht="21.75" customHeight="1">
      <c r="A66" s="955" t="s">
        <v>555</v>
      </c>
      <c r="B66" s="439" t="s">
        <v>557</v>
      </c>
      <c r="C66" s="508">
        <f t="shared" si="16"/>
        <v>232</v>
      </c>
      <c r="D66" s="958">
        <v>83</v>
      </c>
      <c r="E66" s="958">
        <v>149</v>
      </c>
      <c r="F66" s="958"/>
      <c r="G66" s="512"/>
      <c r="H66" s="508">
        <f t="shared" si="17"/>
        <v>232</v>
      </c>
      <c r="I66" s="508">
        <f t="shared" si="18"/>
        <v>226</v>
      </c>
      <c r="J66" s="512">
        <v>115</v>
      </c>
      <c r="K66" s="512"/>
      <c r="L66" s="512">
        <v>111</v>
      </c>
      <c r="M66" s="512">
        <v>0</v>
      </c>
      <c r="N66" s="512">
        <v>0</v>
      </c>
      <c r="O66" s="512">
        <v>0</v>
      </c>
      <c r="P66" s="512">
        <v>0</v>
      </c>
      <c r="Q66" s="512">
        <v>6</v>
      </c>
      <c r="R66" s="509">
        <f t="shared" si="20"/>
        <v>117</v>
      </c>
      <c r="S66" s="513">
        <f t="shared" si="21"/>
        <v>50.88495575221239</v>
      </c>
      <c r="T66" s="511">
        <f t="shared" si="3"/>
        <v>0.9741379310344828</v>
      </c>
    </row>
    <row r="67" spans="1:20" ht="21.75" customHeight="1">
      <c r="A67" s="954" t="s">
        <v>62</v>
      </c>
      <c r="B67" s="970" t="s">
        <v>463</v>
      </c>
      <c r="C67" s="508">
        <f t="shared" si="16"/>
        <v>2443</v>
      </c>
      <c r="D67" s="508">
        <f>+D68+D69+D70+D71+D72+D73</f>
        <v>1261</v>
      </c>
      <c r="E67" s="508">
        <f>+E68+E69+E70+E71+E72+E73</f>
        <v>1182</v>
      </c>
      <c r="F67" s="508">
        <f aca="true" t="shared" si="25" ref="F67:R67">+F68+F69+F70+F71+F72+F73</f>
        <v>6</v>
      </c>
      <c r="G67" s="508">
        <f t="shared" si="25"/>
        <v>0</v>
      </c>
      <c r="H67" s="508">
        <f t="shared" si="25"/>
        <v>2437</v>
      </c>
      <c r="I67" s="508">
        <f t="shared" si="25"/>
        <v>2006</v>
      </c>
      <c r="J67" s="508">
        <f t="shared" si="25"/>
        <v>796</v>
      </c>
      <c r="K67" s="508">
        <f t="shared" si="25"/>
        <v>70</v>
      </c>
      <c r="L67" s="508">
        <f t="shared" si="25"/>
        <v>1139</v>
      </c>
      <c r="M67" s="508">
        <f t="shared" si="25"/>
        <v>0</v>
      </c>
      <c r="N67" s="508">
        <f t="shared" si="25"/>
        <v>1</v>
      </c>
      <c r="O67" s="508">
        <f t="shared" si="25"/>
        <v>0</v>
      </c>
      <c r="P67" s="508">
        <f t="shared" si="25"/>
        <v>0</v>
      </c>
      <c r="Q67" s="508">
        <f t="shared" si="25"/>
        <v>431</v>
      </c>
      <c r="R67" s="508">
        <f t="shared" si="25"/>
        <v>1571</v>
      </c>
      <c r="S67" s="510">
        <f t="shared" si="21"/>
        <v>43.17048853439681</v>
      </c>
      <c r="T67" s="511">
        <f t="shared" si="3"/>
        <v>0.8231432088633566</v>
      </c>
    </row>
    <row r="68" spans="1:20" ht="21.75" customHeight="1">
      <c r="A68" s="955" t="s">
        <v>462</v>
      </c>
      <c r="B68" s="965" t="s">
        <v>561</v>
      </c>
      <c r="C68" s="508">
        <f t="shared" si="16"/>
        <v>935</v>
      </c>
      <c r="D68" s="525">
        <v>526</v>
      </c>
      <c r="E68" s="525">
        <v>409</v>
      </c>
      <c r="F68" s="525">
        <v>1</v>
      </c>
      <c r="G68" s="519"/>
      <c r="H68" s="508">
        <f t="shared" si="17"/>
        <v>934</v>
      </c>
      <c r="I68" s="508">
        <f t="shared" si="18"/>
        <v>733</v>
      </c>
      <c r="J68" s="525">
        <v>223</v>
      </c>
      <c r="K68" s="525">
        <v>41</v>
      </c>
      <c r="L68" s="525">
        <v>469</v>
      </c>
      <c r="M68" s="525"/>
      <c r="N68" s="525"/>
      <c r="O68" s="525"/>
      <c r="P68" s="525"/>
      <c r="Q68" s="525">
        <v>201</v>
      </c>
      <c r="R68" s="509">
        <f>+Q68+P68+O68+M68+L68</f>
        <v>670</v>
      </c>
      <c r="S68" s="513">
        <f t="shared" si="21"/>
        <v>36.01637107776262</v>
      </c>
      <c r="T68" s="511">
        <f t="shared" si="3"/>
        <v>0.784796573875803</v>
      </c>
    </row>
    <row r="69" spans="1:20" ht="21.75" customHeight="1">
      <c r="A69" s="955" t="s">
        <v>460</v>
      </c>
      <c r="B69" s="965" t="s">
        <v>543</v>
      </c>
      <c r="C69" s="508">
        <f t="shared" si="16"/>
        <v>376</v>
      </c>
      <c r="D69" s="525">
        <v>238</v>
      </c>
      <c r="E69" s="525">
        <v>138</v>
      </c>
      <c r="F69" s="525">
        <v>0</v>
      </c>
      <c r="G69" s="519"/>
      <c r="H69" s="508">
        <f t="shared" si="17"/>
        <v>376</v>
      </c>
      <c r="I69" s="508">
        <f t="shared" si="18"/>
        <v>323</v>
      </c>
      <c r="J69" s="525">
        <v>80</v>
      </c>
      <c r="K69" s="525">
        <v>5</v>
      </c>
      <c r="L69" s="525">
        <v>238</v>
      </c>
      <c r="M69" s="525"/>
      <c r="N69" s="525"/>
      <c r="O69" s="525"/>
      <c r="P69" s="525"/>
      <c r="Q69" s="525">
        <v>53</v>
      </c>
      <c r="R69" s="509">
        <f>+Q69+P69+O69+M69+L69</f>
        <v>291</v>
      </c>
      <c r="S69" s="513">
        <f t="shared" si="21"/>
        <v>26.31578947368421</v>
      </c>
      <c r="T69" s="511">
        <f t="shared" si="3"/>
        <v>0.8590425531914894</v>
      </c>
    </row>
    <row r="70" spans="1:20" ht="21.75" customHeight="1">
      <c r="A70" s="955" t="s">
        <v>459</v>
      </c>
      <c r="B70" s="966" t="s">
        <v>562</v>
      </c>
      <c r="C70" s="508">
        <f t="shared" si="16"/>
        <v>125</v>
      </c>
      <c r="D70" s="525">
        <v>44</v>
      </c>
      <c r="E70" s="525">
        <v>81</v>
      </c>
      <c r="F70" s="525">
        <v>1</v>
      </c>
      <c r="G70" s="519"/>
      <c r="H70" s="508">
        <f t="shared" si="17"/>
        <v>124</v>
      </c>
      <c r="I70" s="508">
        <f t="shared" si="18"/>
        <v>110</v>
      </c>
      <c r="J70" s="525">
        <v>76</v>
      </c>
      <c r="K70" s="525">
        <v>2</v>
      </c>
      <c r="L70" s="525">
        <v>32</v>
      </c>
      <c r="M70" s="525"/>
      <c r="N70" s="525">
        <v>0</v>
      </c>
      <c r="O70" s="525"/>
      <c r="P70" s="525"/>
      <c r="Q70" s="525">
        <v>14</v>
      </c>
      <c r="R70" s="509">
        <f>+Q70+P70+O70+M70+L70</f>
        <v>46</v>
      </c>
      <c r="S70" s="513">
        <f t="shared" si="21"/>
        <v>70.9090909090909</v>
      </c>
      <c r="T70" s="511">
        <f t="shared" si="3"/>
        <v>0.8870967741935484</v>
      </c>
    </row>
    <row r="71" spans="1:20" ht="21.75" customHeight="1">
      <c r="A71" s="955" t="s">
        <v>458</v>
      </c>
      <c r="B71" s="966" t="s">
        <v>545</v>
      </c>
      <c r="C71" s="508">
        <f t="shared" si="16"/>
        <v>318</v>
      </c>
      <c r="D71" s="525">
        <v>116</v>
      </c>
      <c r="E71" s="525">
        <v>202</v>
      </c>
      <c r="F71" s="525">
        <v>4</v>
      </c>
      <c r="G71" s="519"/>
      <c r="H71" s="508">
        <f t="shared" si="17"/>
        <v>314</v>
      </c>
      <c r="I71" s="508">
        <f t="shared" si="18"/>
        <v>293</v>
      </c>
      <c r="J71" s="525">
        <v>166</v>
      </c>
      <c r="K71" s="525">
        <v>17</v>
      </c>
      <c r="L71" s="525">
        <v>110</v>
      </c>
      <c r="M71" s="525"/>
      <c r="N71" s="525"/>
      <c r="O71" s="525"/>
      <c r="P71" s="525"/>
      <c r="Q71" s="525">
        <v>21</v>
      </c>
      <c r="R71" s="509">
        <f>+Q71+P71+O71+M71+L71</f>
        <v>131</v>
      </c>
      <c r="S71" s="513">
        <f t="shared" si="21"/>
        <v>62.45733788395904</v>
      </c>
      <c r="T71" s="511">
        <f t="shared" si="3"/>
        <v>0.9331210191082803</v>
      </c>
    </row>
    <row r="72" spans="1:20" ht="21.75" customHeight="1">
      <c r="A72" s="955" t="s">
        <v>456</v>
      </c>
      <c r="B72" s="965" t="s">
        <v>563</v>
      </c>
      <c r="C72" s="508">
        <f t="shared" si="16"/>
        <v>306</v>
      </c>
      <c r="D72" s="525">
        <v>150</v>
      </c>
      <c r="E72" s="525">
        <v>156</v>
      </c>
      <c r="F72" s="525">
        <v>0</v>
      </c>
      <c r="G72" s="519"/>
      <c r="H72" s="508">
        <f t="shared" si="17"/>
        <v>306</v>
      </c>
      <c r="I72" s="508">
        <f t="shared" si="18"/>
        <v>227</v>
      </c>
      <c r="J72" s="525">
        <v>111</v>
      </c>
      <c r="K72" s="525">
        <v>1</v>
      </c>
      <c r="L72" s="525">
        <v>115</v>
      </c>
      <c r="M72" s="525"/>
      <c r="N72" s="525"/>
      <c r="O72" s="525"/>
      <c r="P72" s="525"/>
      <c r="Q72" s="525">
        <v>79</v>
      </c>
      <c r="R72" s="509">
        <f>+Q72+P72+O72+M72+L72</f>
        <v>194</v>
      </c>
      <c r="S72" s="513">
        <f t="shared" si="21"/>
        <v>49.33920704845815</v>
      </c>
      <c r="T72" s="511">
        <f t="shared" si="3"/>
        <v>0.7418300653594772</v>
      </c>
    </row>
    <row r="73" spans="1:20" ht="21.75" customHeight="1">
      <c r="A73" s="955" t="s">
        <v>546</v>
      </c>
      <c r="B73" s="967" t="s">
        <v>547</v>
      </c>
      <c r="C73" s="508">
        <f t="shared" si="16"/>
        <v>383</v>
      </c>
      <c r="D73" s="518" t="s">
        <v>565</v>
      </c>
      <c r="E73" s="518" t="s">
        <v>571</v>
      </c>
      <c r="F73" s="518" t="s">
        <v>566</v>
      </c>
      <c r="G73" s="519"/>
      <c r="H73" s="508">
        <f>+I73+Q73</f>
        <v>383</v>
      </c>
      <c r="I73" s="508">
        <f>+J73+K73+L73+M73+N73+O73+P73</f>
        <v>320</v>
      </c>
      <c r="J73" s="518" t="s">
        <v>572</v>
      </c>
      <c r="K73" s="518" t="s">
        <v>58</v>
      </c>
      <c r="L73" s="518" t="s">
        <v>573</v>
      </c>
      <c r="M73" s="518"/>
      <c r="N73" s="518" t="s">
        <v>43</v>
      </c>
      <c r="O73" s="518"/>
      <c r="P73" s="518"/>
      <c r="Q73" s="518" t="s">
        <v>574</v>
      </c>
      <c r="R73" s="509">
        <f>+Q73+P73+O73+N73+M73+L73</f>
        <v>239</v>
      </c>
      <c r="S73" s="513">
        <f t="shared" si="21"/>
        <v>45</v>
      </c>
      <c r="T73" s="511">
        <f t="shared" si="3"/>
        <v>0.835509138381201</v>
      </c>
    </row>
    <row r="74" spans="1:20" ht="21.75" customHeight="1">
      <c r="A74" s="954" t="s">
        <v>63</v>
      </c>
      <c r="B74" s="970" t="s">
        <v>455</v>
      </c>
      <c r="C74" s="508">
        <f t="shared" si="16"/>
        <v>1239</v>
      </c>
      <c r="D74" s="508">
        <f>SUM(D75:D79)</f>
        <v>599</v>
      </c>
      <c r="E74" s="508">
        <f>SUM(E75:E79)</f>
        <v>640</v>
      </c>
      <c r="F74" s="508">
        <f>SUM(F75:F79)</f>
        <v>6</v>
      </c>
      <c r="G74" s="508">
        <f>SUM(G75:G79)</f>
        <v>0</v>
      </c>
      <c r="H74" s="508">
        <f aca="true" t="shared" si="26" ref="H74:H79">I74+Q74</f>
        <v>1233</v>
      </c>
      <c r="I74" s="508">
        <f aca="true" t="shared" si="27" ref="I74:Q74">SUM(I75:I79)</f>
        <v>972</v>
      </c>
      <c r="J74" s="508">
        <f t="shared" si="27"/>
        <v>454</v>
      </c>
      <c r="K74" s="508">
        <f t="shared" si="27"/>
        <v>15</v>
      </c>
      <c r="L74" s="508">
        <f t="shared" si="27"/>
        <v>501</v>
      </c>
      <c r="M74" s="508">
        <f t="shared" si="27"/>
        <v>2</v>
      </c>
      <c r="N74" s="508">
        <f t="shared" si="27"/>
        <v>0</v>
      </c>
      <c r="O74" s="508">
        <f t="shared" si="27"/>
        <v>0</v>
      </c>
      <c r="P74" s="508">
        <f t="shared" si="27"/>
        <v>0</v>
      </c>
      <c r="Q74" s="508">
        <f t="shared" si="27"/>
        <v>261</v>
      </c>
      <c r="R74" s="509">
        <f t="shared" si="20"/>
        <v>764</v>
      </c>
      <c r="S74" s="510">
        <f t="shared" si="21"/>
        <v>48.25102880658436</v>
      </c>
      <c r="T74" s="511">
        <f t="shared" si="3"/>
        <v>0.7883211678832117</v>
      </c>
    </row>
    <row r="75" spans="1:20" ht="21.75" customHeight="1">
      <c r="A75" s="955" t="s">
        <v>454</v>
      </c>
      <c r="B75" s="439" t="s">
        <v>453</v>
      </c>
      <c r="C75" s="508">
        <f t="shared" si="16"/>
        <v>99</v>
      </c>
      <c r="D75" s="530">
        <v>54</v>
      </c>
      <c r="E75" s="531">
        <v>45</v>
      </c>
      <c r="F75" s="531">
        <v>0</v>
      </c>
      <c r="G75" s="512"/>
      <c r="H75" s="508">
        <f t="shared" si="26"/>
        <v>99</v>
      </c>
      <c r="I75" s="508">
        <f>SUM(J75:P75)</f>
        <v>61</v>
      </c>
      <c r="J75" s="531">
        <v>36</v>
      </c>
      <c r="K75" s="531">
        <v>2</v>
      </c>
      <c r="L75" s="531">
        <v>23</v>
      </c>
      <c r="M75" s="531">
        <v>0</v>
      </c>
      <c r="N75" s="531"/>
      <c r="O75" s="531"/>
      <c r="P75" s="532">
        <v>0</v>
      </c>
      <c r="Q75" s="533">
        <v>38</v>
      </c>
      <c r="R75" s="509">
        <f t="shared" si="20"/>
        <v>61</v>
      </c>
      <c r="S75" s="513">
        <f t="shared" si="21"/>
        <v>62.295081967213115</v>
      </c>
      <c r="T75" s="511">
        <f t="shared" si="3"/>
        <v>0.6161616161616161</v>
      </c>
    </row>
    <row r="76" spans="1:20" ht="21.75" customHeight="1">
      <c r="A76" s="955" t="s">
        <v>452</v>
      </c>
      <c r="B76" s="439" t="s">
        <v>451</v>
      </c>
      <c r="C76" s="508">
        <f t="shared" si="16"/>
        <v>320</v>
      </c>
      <c r="D76" s="530">
        <v>160</v>
      </c>
      <c r="E76" s="531">
        <v>160</v>
      </c>
      <c r="F76" s="531">
        <v>3</v>
      </c>
      <c r="G76" s="512"/>
      <c r="H76" s="508">
        <f t="shared" si="26"/>
        <v>317</v>
      </c>
      <c r="I76" s="508">
        <f>SUM(J76:P76)</f>
        <v>254</v>
      </c>
      <c r="J76" s="531">
        <v>107</v>
      </c>
      <c r="K76" s="531">
        <v>1</v>
      </c>
      <c r="L76" s="531">
        <v>144</v>
      </c>
      <c r="M76" s="531">
        <v>2</v>
      </c>
      <c r="N76" s="531"/>
      <c r="O76" s="531"/>
      <c r="P76" s="532"/>
      <c r="Q76" s="533">
        <v>63</v>
      </c>
      <c r="R76" s="509">
        <f t="shared" si="20"/>
        <v>209</v>
      </c>
      <c r="S76" s="513">
        <f t="shared" si="21"/>
        <v>42.51968503937008</v>
      </c>
      <c r="T76" s="511">
        <f t="shared" si="3"/>
        <v>0.8012618296529969</v>
      </c>
    </row>
    <row r="77" spans="1:20" ht="21.75" customHeight="1">
      <c r="A77" s="955" t="s">
        <v>450</v>
      </c>
      <c r="B77" s="439" t="s">
        <v>549</v>
      </c>
      <c r="C77" s="508">
        <f t="shared" si="16"/>
        <v>324</v>
      </c>
      <c r="D77" s="530">
        <v>156</v>
      </c>
      <c r="E77" s="531">
        <v>168</v>
      </c>
      <c r="F77" s="531">
        <v>0</v>
      </c>
      <c r="G77" s="512"/>
      <c r="H77" s="508">
        <f t="shared" si="26"/>
        <v>324</v>
      </c>
      <c r="I77" s="508">
        <f>SUM(J77:P77)</f>
        <v>259</v>
      </c>
      <c r="J77" s="531">
        <v>144</v>
      </c>
      <c r="K77" s="531">
        <v>3</v>
      </c>
      <c r="L77" s="531">
        <v>112</v>
      </c>
      <c r="M77" s="531">
        <v>0</v>
      </c>
      <c r="N77" s="531"/>
      <c r="O77" s="531"/>
      <c r="P77" s="532">
        <v>0</v>
      </c>
      <c r="Q77" s="533">
        <v>65</v>
      </c>
      <c r="R77" s="509">
        <f t="shared" si="20"/>
        <v>177</v>
      </c>
      <c r="S77" s="513">
        <f t="shared" si="21"/>
        <v>56.75675675675676</v>
      </c>
      <c r="T77" s="511">
        <f t="shared" si="3"/>
        <v>0.7993827160493827</v>
      </c>
    </row>
    <row r="78" spans="1:20" ht="21.75" customHeight="1">
      <c r="A78" s="955" t="s">
        <v>449</v>
      </c>
      <c r="B78" s="439" t="s">
        <v>448</v>
      </c>
      <c r="C78" s="508">
        <f t="shared" si="16"/>
        <v>282</v>
      </c>
      <c r="D78" s="530">
        <v>129</v>
      </c>
      <c r="E78" s="531">
        <v>153</v>
      </c>
      <c r="F78" s="531">
        <v>2</v>
      </c>
      <c r="G78" s="534"/>
      <c r="H78" s="508">
        <f t="shared" si="26"/>
        <v>280</v>
      </c>
      <c r="I78" s="508">
        <f>SUM(J78:P78)</f>
        <v>215</v>
      </c>
      <c r="J78" s="531">
        <v>88</v>
      </c>
      <c r="K78" s="534">
        <v>5</v>
      </c>
      <c r="L78" s="531">
        <v>122</v>
      </c>
      <c r="M78" s="534"/>
      <c r="N78" s="534"/>
      <c r="O78" s="534"/>
      <c r="P78" s="534"/>
      <c r="Q78" s="533">
        <v>65</v>
      </c>
      <c r="R78" s="509">
        <f t="shared" si="20"/>
        <v>187</v>
      </c>
      <c r="S78" s="513">
        <f t="shared" si="21"/>
        <v>43.25581395348837</v>
      </c>
      <c r="T78" s="511">
        <f t="shared" si="3"/>
        <v>0.7678571428571429</v>
      </c>
    </row>
    <row r="79" spans="1:20" ht="21.75" customHeight="1">
      <c r="A79" s="955" t="s">
        <v>548</v>
      </c>
      <c r="B79" s="506" t="s">
        <v>532</v>
      </c>
      <c r="C79" s="508">
        <f t="shared" si="16"/>
        <v>214</v>
      </c>
      <c r="D79" s="530">
        <v>100</v>
      </c>
      <c r="E79" s="531">
        <v>114</v>
      </c>
      <c r="F79" s="531">
        <v>1</v>
      </c>
      <c r="G79" s="512"/>
      <c r="H79" s="508">
        <f t="shared" si="26"/>
        <v>213</v>
      </c>
      <c r="I79" s="508">
        <f>SUM(J79:P79)</f>
        <v>183</v>
      </c>
      <c r="J79" s="531">
        <v>79</v>
      </c>
      <c r="K79" s="531">
        <v>4</v>
      </c>
      <c r="L79" s="531">
        <v>100</v>
      </c>
      <c r="M79" s="531"/>
      <c r="N79" s="531">
        <v>0</v>
      </c>
      <c r="O79" s="531"/>
      <c r="P79" s="532">
        <v>0</v>
      </c>
      <c r="Q79" s="533">
        <v>30</v>
      </c>
      <c r="R79" s="509">
        <f t="shared" si="20"/>
        <v>130</v>
      </c>
      <c r="S79" s="513">
        <f t="shared" si="21"/>
        <v>45.3551912568306</v>
      </c>
      <c r="T79" s="511">
        <f t="shared" si="3"/>
        <v>0.8591549295774648</v>
      </c>
    </row>
    <row r="80" spans="1:20" s="403" customFormat="1" ht="29.25" customHeight="1">
      <c r="A80" s="925"/>
      <c r="B80" s="925"/>
      <c r="C80" s="925"/>
      <c r="D80" s="925"/>
      <c r="E80" s="925"/>
      <c r="F80" s="447"/>
      <c r="G80" s="390"/>
      <c r="H80" s="447"/>
      <c r="I80" s="390"/>
      <c r="J80" s="390"/>
      <c r="K80" s="390"/>
      <c r="L80" s="390"/>
      <c r="M80" s="390"/>
      <c r="N80" s="923" t="str">
        <f>'Thong tin'!B8</f>
        <v>Trà Vinh, ngày 31 tháng 5 năm 2019</v>
      </c>
      <c r="O80" s="923"/>
      <c r="P80" s="923"/>
      <c r="Q80" s="923"/>
      <c r="R80" s="923"/>
      <c r="S80" s="923"/>
      <c r="T80" s="452"/>
    </row>
    <row r="81" spans="1:20" s="400" customFormat="1" ht="19.5" customHeight="1">
      <c r="A81" s="402"/>
      <c r="B81" s="924" t="s">
        <v>4</v>
      </c>
      <c r="C81" s="924"/>
      <c r="D81" s="924"/>
      <c r="E81" s="924"/>
      <c r="F81" s="401"/>
      <c r="G81" s="401"/>
      <c r="H81" s="401"/>
      <c r="I81" s="401"/>
      <c r="J81" s="401"/>
      <c r="K81" s="401"/>
      <c r="L81" s="401"/>
      <c r="M81" s="401"/>
      <c r="N81" s="921" t="str">
        <f>'Thong tin'!B7</f>
        <v>PHÓ CỤC TRƯỞNG</v>
      </c>
      <c r="O81" s="921"/>
      <c r="P81" s="921"/>
      <c r="Q81" s="921"/>
      <c r="R81" s="921"/>
      <c r="S81" s="921"/>
      <c r="T81" s="451"/>
    </row>
    <row r="82" spans="1:20" ht="18.75">
      <c r="A82" s="387"/>
      <c r="B82" s="389"/>
      <c r="C82" s="441"/>
      <c r="D82" s="441"/>
      <c r="E82" s="443"/>
      <c r="F82" s="443"/>
      <c r="G82" s="443"/>
      <c r="H82" s="443"/>
      <c r="I82" s="443"/>
      <c r="J82" s="443"/>
      <c r="K82" s="443"/>
      <c r="L82" s="443"/>
      <c r="M82" s="443"/>
      <c r="N82" s="443"/>
      <c r="O82" s="443"/>
      <c r="P82" s="443"/>
      <c r="Q82" s="443"/>
      <c r="R82" s="442"/>
      <c r="S82" s="442"/>
      <c r="T82" s="442"/>
    </row>
    <row r="83" spans="1:20" ht="18.75">
      <c r="A83" s="387"/>
      <c r="B83" s="387"/>
      <c r="C83" s="444"/>
      <c r="D83" s="444"/>
      <c r="E83" s="444"/>
      <c r="F83" s="444"/>
      <c r="G83" s="444"/>
      <c r="H83" s="444"/>
      <c r="I83" s="444"/>
      <c r="J83" s="444"/>
      <c r="K83" s="444"/>
      <c r="L83" s="444"/>
      <c r="M83" s="444"/>
      <c r="N83" s="444"/>
      <c r="O83" s="444"/>
      <c r="P83" s="444"/>
      <c r="Q83" s="444"/>
      <c r="R83" s="387"/>
      <c r="S83" s="387"/>
      <c r="T83" s="387"/>
    </row>
    <row r="84" spans="1:20" ht="18.75">
      <c r="A84" s="387"/>
      <c r="B84" s="388"/>
      <c r="C84" s="388"/>
      <c r="D84" s="388"/>
      <c r="E84" s="388"/>
      <c r="F84" s="388"/>
      <c r="G84" s="388"/>
      <c r="H84" s="388"/>
      <c r="I84" s="388"/>
      <c r="J84" s="388"/>
      <c r="K84" s="388"/>
      <c r="L84" s="388"/>
      <c r="M84" s="388"/>
      <c r="N84" s="388"/>
      <c r="O84" s="388"/>
      <c r="P84" s="388"/>
      <c r="Q84" s="388"/>
      <c r="R84" s="388"/>
      <c r="S84" s="387"/>
      <c r="T84" s="387"/>
    </row>
    <row r="85" spans="1:20" ht="15.75" customHeight="1">
      <c r="A85" s="399"/>
      <c r="B85" s="387"/>
      <c r="C85" s="387"/>
      <c r="D85" s="388"/>
      <c r="E85" s="388"/>
      <c r="F85" s="388"/>
      <c r="G85" s="388"/>
      <c r="H85" s="388"/>
      <c r="I85" s="388"/>
      <c r="J85" s="388"/>
      <c r="K85" s="388"/>
      <c r="L85" s="388"/>
      <c r="M85" s="388"/>
      <c r="N85" s="388"/>
      <c r="O85" s="388"/>
      <c r="P85" s="388"/>
      <c r="Q85" s="388"/>
      <c r="R85" s="387"/>
      <c r="S85" s="387"/>
      <c r="T85" s="387"/>
    </row>
    <row r="86" spans="1:20" ht="15.75" customHeight="1">
      <c r="A86" s="387"/>
      <c r="B86" s="388"/>
      <c r="C86" s="388"/>
      <c r="D86" s="388"/>
      <c r="E86" s="388"/>
      <c r="F86" s="388"/>
      <c r="G86" s="388"/>
      <c r="H86" s="388"/>
      <c r="I86" s="388"/>
      <c r="J86" s="388"/>
      <c r="K86" s="388"/>
      <c r="L86" s="388"/>
      <c r="M86" s="388"/>
      <c r="N86" s="388"/>
      <c r="O86" s="388"/>
      <c r="P86" s="388"/>
      <c r="Q86" s="388"/>
      <c r="R86" s="387"/>
      <c r="S86" s="387"/>
      <c r="T86" s="387"/>
    </row>
    <row r="87" spans="1:20" ht="18.75">
      <c r="A87" s="389"/>
      <c r="B87" s="389"/>
      <c r="C87" s="389"/>
      <c r="D87" s="389"/>
      <c r="E87" s="389"/>
      <c r="F87" s="389"/>
      <c r="G87" s="389"/>
      <c r="H87" s="389"/>
      <c r="I87" s="389"/>
      <c r="J87" s="389"/>
      <c r="K87" s="389"/>
      <c r="L87" s="389"/>
      <c r="M87" s="389"/>
      <c r="N87" s="389"/>
      <c r="O87" s="389"/>
      <c r="P87" s="389"/>
      <c r="Q87" s="387"/>
      <c r="R87" s="387"/>
      <c r="S87" s="387"/>
      <c r="T87" s="387"/>
    </row>
    <row r="88" spans="1:20" ht="18.75">
      <c r="A88" s="387"/>
      <c r="B88" s="387"/>
      <c r="C88" s="387"/>
      <c r="D88" s="387"/>
      <c r="E88" s="387"/>
      <c r="F88" s="387"/>
      <c r="G88" s="387"/>
      <c r="H88" s="387"/>
      <c r="I88" s="387"/>
      <c r="J88" s="387"/>
      <c r="K88" s="387"/>
      <c r="L88" s="387"/>
      <c r="M88" s="387"/>
      <c r="N88" s="387"/>
      <c r="O88" s="387"/>
      <c r="P88" s="387"/>
      <c r="Q88" s="387"/>
      <c r="R88" s="387"/>
      <c r="S88" s="387"/>
      <c r="T88" s="387"/>
    </row>
    <row r="89" spans="1:20" ht="18.75">
      <c r="A89" s="387"/>
      <c r="B89" s="920" t="str">
        <f>'Thong tin'!B5</f>
        <v>Nhan Quốc Hải</v>
      </c>
      <c r="C89" s="920"/>
      <c r="D89" s="920"/>
      <c r="E89" s="920"/>
      <c r="F89" s="387"/>
      <c r="G89" s="387"/>
      <c r="H89" s="387"/>
      <c r="I89" s="387"/>
      <c r="J89" s="387"/>
      <c r="K89" s="387"/>
      <c r="L89" s="387"/>
      <c r="M89" s="387"/>
      <c r="N89" s="920" t="str">
        <f>'Thong tin'!B6</f>
        <v>Nguyễn Minh Khiêm</v>
      </c>
      <c r="O89" s="920"/>
      <c r="P89" s="920"/>
      <c r="Q89" s="920"/>
      <c r="R89" s="920"/>
      <c r="S89" s="920"/>
      <c r="T89" s="450"/>
    </row>
    <row r="90" spans="1:20" ht="18.75">
      <c r="A90" s="398"/>
      <c r="B90" s="398"/>
      <c r="C90" s="398"/>
      <c r="D90" s="398"/>
      <c r="E90" s="398"/>
      <c r="F90" s="398"/>
      <c r="G90" s="398"/>
      <c r="H90" s="398"/>
      <c r="I90" s="398"/>
      <c r="J90" s="398"/>
      <c r="K90" s="398"/>
      <c r="L90" s="398"/>
      <c r="M90" s="398"/>
      <c r="N90" s="398"/>
      <c r="O90" s="398"/>
      <c r="P90" s="398"/>
      <c r="Q90" s="398"/>
      <c r="R90" s="398"/>
      <c r="S90" s="398"/>
      <c r="T90" s="398"/>
    </row>
  </sheetData>
  <sheetProtection/>
  <mergeCells count="32">
    <mergeCell ref="E1:O1"/>
    <mergeCell ref="E2:O2"/>
    <mergeCell ref="E3:O3"/>
    <mergeCell ref="F6:F9"/>
    <mergeCell ref="G6:G9"/>
    <mergeCell ref="A10:B10"/>
    <mergeCell ref="H7:H9"/>
    <mergeCell ref="A3:D3"/>
    <mergeCell ref="A2:D2"/>
    <mergeCell ref="P4:S4"/>
    <mergeCell ref="I7:P7"/>
    <mergeCell ref="S6:S9"/>
    <mergeCell ref="A6:B9"/>
    <mergeCell ref="E8:E9"/>
    <mergeCell ref="Q7:Q9"/>
    <mergeCell ref="D7:E7"/>
    <mergeCell ref="C7:C9"/>
    <mergeCell ref="N80:S80"/>
    <mergeCell ref="J8:P8"/>
    <mergeCell ref="B81:E81"/>
    <mergeCell ref="A80:E80"/>
    <mergeCell ref="R6:R9"/>
    <mergeCell ref="I8:I9"/>
    <mergeCell ref="P2:S2"/>
    <mergeCell ref="H6:Q6"/>
    <mergeCell ref="B89:E89"/>
    <mergeCell ref="N81:S81"/>
    <mergeCell ref="N89:S89"/>
    <mergeCell ref="D8:D9"/>
    <mergeCell ref="A11:B11"/>
    <mergeCell ref="C6:E6"/>
    <mergeCell ref="T6:T9"/>
  </mergeCells>
  <printOptions/>
  <pageMargins left="0.25" right="0.25" top="0.25" bottom="0.25"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16.xml><?xml version="1.0" encoding="utf-8"?>
<worksheet xmlns="http://schemas.openxmlformats.org/spreadsheetml/2006/main" xmlns:r="http://schemas.openxmlformats.org/officeDocument/2006/relationships">
  <sheetPr>
    <tabColor indexed="19"/>
  </sheetPr>
  <dimension ref="A1:AD89"/>
  <sheetViews>
    <sheetView showZeros="0" view="pageBreakPreview" zoomScaleNormal="85" zoomScaleSheetLayoutView="100" zoomScalePageLayoutView="0" workbookViewId="0" topLeftCell="C6">
      <selection activeCell="C10" sqref="A10:IV79"/>
    </sheetView>
  </sheetViews>
  <sheetFormatPr defaultColWidth="9.00390625" defaultRowHeight="15.75"/>
  <cols>
    <col min="1" max="1" width="3.50390625" style="378" customWidth="1"/>
    <col min="2" max="2" width="11.00390625" style="378" customWidth="1"/>
    <col min="3" max="3" width="8.875" style="378" customWidth="1"/>
    <col min="4" max="4" width="10.25390625" style="378" customWidth="1"/>
    <col min="5" max="5" width="9.625" style="378" customWidth="1"/>
    <col min="6" max="6" width="7.375" style="378" customWidth="1"/>
    <col min="7" max="7" width="6.75390625" style="378" customWidth="1"/>
    <col min="8" max="8" width="9.75390625" style="378" customWidth="1"/>
    <col min="9" max="9" width="9.875" style="378" customWidth="1"/>
    <col min="10" max="10" width="8.625" style="378" customWidth="1"/>
    <col min="11" max="11" width="8.00390625" style="378" customWidth="1"/>
    <col min="12" max="12" width="5.875" style="378" customWidth="1"/>
    <col min="13" max="13" width="9.50390625" style="378" customWidth="1"/>
    <col min="14" max="14" width="8.125" style="378" customWidth="1"/>
    <col min="15" max="15" width="7.625" style="378" customWidth="1"/>
    <col min="16" max="16" width="4.875" style="378" customWidth="1"/>
    <col min="17" max="17" width="8.75390625" style="378" customWidth="1"/>
    <col min="18" max="18" width="9.875" style="378" customWidth="1"/>
    <col min="19" max="19" width="9.625" style="378" customWidth="1"/>
    <col min="20" max="20" width="6.625" style="378" customWidth="1"/>
    <col min="21" max="21" width="7.375" style="378" customWidth="1"/>
    <col min="22" max="16384" width="9.00390625" style="378" customWidth="1"/>
  </cols>
  <sheetData>
    <row r="1" spans="1:21" ht="20.25" customHeight="1">
      <c r="A1" s="416" t="s">
        <v>28</v>
      </c>
      <c r="B1" s="416"/>
      <c r="C1" s="416"/>
      <c r="E1" s="929" t="s">
        <v>66</v>
      </c>
      <c r="F1" s="929"/>
      <c r="G1" s="929"/>
      <c r="H1" s="929"/>
      <c r="I1" s="929"/>
      <c r="J1" s="929"/>
      <c r="K1" s="929"/>
      <c r="L1" s="929"/>
      <c r="M1" s="929"/>
      <c r="N1" s="929"/>
      <c r="O1" s="929"/>
      <c r="P1" s="929"/>
      <c r="Q1" s="418" t="s">
        <v>429</v>
      </c>
      <c r="R1" s="414"/>
      <c r="S1" s="414"/>
      <c r="T1" s="414"/>
      <c r="U1" s="414"/>
    </row>
    <row r="2" spans="1:21" ht="17.25" customHeight="1">
      <c r="A2" s="942" t="s">
        <v>245</v>
      </c>
      <c r="B2" s="942"/>
      <c r="C2" s="942"/>
      <c r="D2" s="942"/>
      <c r="E2" s="930" t="s">
        <v>34</v>
      </c>
      <c r="F2" s="930"/>
      <c r="G2" s="930"/>
      <c r="H2" s="930"/>
      <c r="I2" s="930"/>
      <c r="J2" s="930"/>
      <c r="K2" s="930"/>
      <c r="L2" s="930"/>
      <c r="M2" s="930"/>
      <c r="N2" s="930"/>
      <c r="O2" s="930"/>
      <c r="P2" s="930"/>
      <c r="Q2" s="943" t="str">
        <f>'Thong tin'!B4</f>
        <v>CTHADS TRÀ VINH</v>
      </c>
      <c r="R2" s="943"/>
      <c r="S2" s="943"/>
      <c r="T2" s="943"/>
      <c r="U2" s="490"/>
    </row>
    <row r="3" spans="1:21" ht="18" customHeight="1">
      <c r="A3" s="942" t="s">
        <v>246</v>
      </c>
      <c r="B3" s="942"/>
      <c r="C3" s="942"/>
      <c r="D3" s="942"/>
      <c r="E3" s="931" t="str">
        <f>'Thong tin'!B3</f>
        <v>08 tháng / năm 2019</v>
      </c>
      <c r="F3" s="931"/>
      <c r="G3" s="931"/>
      <c r="H3" s="931"/>
      <c r="I3" s="931"/>
      <c r="J3" s="931"/>
      <c r="K3" s="931"/>
      <c r="L3" s="931"/>
      <c r="M3" s="931"/>
      <c r="N3" s="931"/>
      <c r="O3" s="931"/>
      <c r="P3" s="931"/>
      <c r="Q3" s="418" t="s">
        <v>363</v>
      </c>
      <c r="R3" s="417"/>
      <c r="S3" s="414"/>
      <c r="T3" s="414"/>
      <c r="U3" s="414"/>
    </row>
    <row r="4" spans="1:21" ht="14.25" customHeight="1">
      <c r="A4" s="382" t="s">
        <v>125</v>
      </c>
      <c r="B4" s="416"/>
      <c r="C4" s="416"/>
      <c r="D4" s="416"/>
      <c r="E4" s="416"/>
      <c r="F4" s="416"/>
      <c r="G4" s="416"/>
      <c r="H4" s="416"/>
      <c r="I4" s="416"/>
      <c r="J4" s="416"/>
      <c r="K4" s="416"/>
      <c r="L4" s="416"/>
      <c r="M4" s="416"/>
      <c r="N4" s="416"/>
      <c r="O4" s="415"/>
      <c r="P4" s="415"/>
      <c r="Q4" s="944" t="s">
        <v>305</v>
      </c>
      <c r="R4" s="944"/>
      <c r="S4" s="944"/>
      <c r="T4" s="944"/>
      <c r="U4" s="491"/>
    </row>
    <row r="5" spans="2:21" ht="21.75" customHeight="1">
      <c r="B5" s="21"/>
      <c r="C5" s="21"/>
      <c r="Q5" s="940" t="s">
        <v>430</v>
      </c>
      <c r="R5" s="940"/>
      <c r="S5" s="940"/>
      <c r="T5" s="940"/>
      <c r="U5" s="489"/>
    </row>
    <row r="6" spans="1:30" ht="18.75" customHeight="1">
      <c r="A6" s="936" t="s">
        <v>57</v>
      </c>
      <c r="B6" s="936"/>
      <c r="C6" s="935" t="s">
        <v>126</v>
      </c>
      <c r="D6" s="935"/>
      <c r="E6" s="935"/>
      <c r="F6" s="934" t="s">
        <v>101</v>
      </c>
      <c r="G6" s="934" t="s">
        <v>127</v>
      </c>
      <c r="H6" s="941" t="s">
        <v>102</v>
      </c>
      <c r="I6" s="941"/>
      <c r="J6" s="941"/>
      <c r="K6" s="941"/>
      <c r="L6" s="941"/>
      <c r="M6" s="941"/>
      <c r="N6" s="941"/>
      <c r="O6" s="941"/>
      <c r="P6" s="941"/>
      <c r="Q6" s="941"/>
      <c r="R6" s="941"/>
      <c r="S6" s="935" t="s">
        <v>250</v>
      </c>
      <c r="T6" s="935" t="s">
        <v>513</v>
      </c>
      <c r="U6" s="935" t="s">
        <v>528</v>
      </c>
      <c r="V6" s="381"/>
      <c r="W6" s="381"/>
      <c r="X6" s="381"/>
      <c r="Y6" s="381"/>
      <c r="Z6" s="381"/>
      <c r="AA6" s="381"/>
      <c r="AB6" s="381"/>
      <c r="AC6" s="381"/>
      <c r="AD6" s="381"/>
    </row>
    <row r="7" spans="1:30" s="413" customFormat="1" ht="21" customHeight="1">
      <c r="A7" s="936"/>
      <c r="B7" s="936"/>
      <c r="C7" s="935" t="s">
        <v>42</v>
      </c>
      <c r="D7" s="935" t="s">
        <v>7</v>
      </c>
      <c r="E7" s="935"/>
      <c r="F7" s="934"/>
      <c r="G7" s="934"/>
      <c r="H7" s="934" t="s">
        <v>102</v>
      </c>
      <c r="I7" s="935" t="s">
        <v>103</v>
      </c>
      <c r="J7" s="935"/>
      <c r="K7" s="935"/>
      <c r="L7" s="935"/>
      <c r="M7" s="935"/>
      <c r="N7" s="935"/>
      <c r="O7" s="935"/>
      <c r="P7" s="935"/>
      <c r="Q7" s="935"/>
      <c r="R7" s="934" t="s">
        <v>128</v>
      </c>
      <c r="S7" s="935"/>
      <c r="T7" s="935"/>
      <c r="U7" s="935"/>
      <c r="V7" s="414"/>
      <c r="W7" s="414"/>
      <c r="X7" s="414"/>
      <c r="Y7" s="414"/>
      <c r="Z7" s="414"/>
      <c r="AA7" s="414"/>
      <c r="AB7" s="414"/>
      <c r="AC7" s="414"/>
      <c r="AD7" s="414"/>
    </row>
    <row r="8" spans="1:30" ht="21.75" customHeight="1">
      <c r="A8" s="936"/>
      <c r="B8" s="936"/>
      <c r="C8" s="935"/>
      <c r="D8" s="935" t="s">
        <v>129</v>
      </c>
      <c r="E8" s="935" t="s">
        <v>130</v>
      </c>
      <c r="F8" s="934"/>
      <c r="G8" s="934"/>
      <c r="H8" s="934"/>
      <c r="I8" s="934" t="s">
        <v>512</v>
      </c>
      <c r="J8" s="935" t="s">
        <v>7</v>
      </c>
      <c r="K8" s="935"/>
      <c r="L8" s="935"/>
      <c r="M8" s="935"/>
      <c r="N8" s="935"/>
      <c r="O8" s="935"/>
      <c r="P8" s="935"/>
      <c r="Q8" s="935"/>
      <c r="R8" s="934"/>
      <c r="S8" s="935"/>
      <c r="T8" s="935"/>
      <c r="U8" s="935"/>
      <c r="V8" s="381"/>
      <c r="W8" s="381"/>
      <c r="X8" s="381"/>
      <c r="Y8" s="381"/>
      <c r="Z8" s="381"/>
      <c r="AA8" s="381"/>
      <c r="AB8" s="381"/>
      <c r="AC8" s="381"/>
      <c r="AD8" s="381"/>
    </row>
    <row r="9" spans="1:30" ht="84" customHeight="1">
      <c r="A9" s="936"/>
      <c r="B9" s="936"/>
      <c r="C9" s="935"/>
      <c r="D9" s="935"/>
      <c r="E9" s="935"/>
      <c r="F9" s="934"/>
      <c r="G9" s="934"/>
      <c r="H9" s="934"/>
      <c r="I9" s="934"/>
      <c r="J9" s="454" t="s">
        <v>131</v>
      </c>
      <c r="K9" s="454" t="s">
        <v>132</v>
      </c>
      <c r="L9" s="454" t="s">
        <v>124</v>
      </c>
      <c r="M9" s="455" t="s">
        <v>105</v>
      </c>
      <c r="N9" s="455" t="s">
        <v>133</v>
      </c>
      <c r="O9" s="455" t="s">
        <v>108</v>
      </c>
      <c r="P9" s="455" t="s">
        <v>251</v>
      </c>
      <c r="Q9" s="455" t="s">
        <v>111</v>
      </c>
      <c r="R9" s="934"/>
      <c r="S9" s="935"/>
      <c r="T9" s="935"/>
      <c r="U9" s="935"/>
      <c r="V9" s="381"/>
      <c r="W9" s="381"/>
      <c r="X9" s="381"/>
      <c r="Y9" s="381"/>
      <c r="Z9" s="381"/>
      <c r="AA9" s="381"/>
      <c r="AB9" s="381"/>
      <c r="AC9" s="381"/>
      <c r="AD9" s="381"/>
    </row>
    <row r="10" spans="1:21" ht="21.75" customHeight="1">
      <c r="A10" s="938" t="s">
        <v>6</v>
      </c>
      <c r="B10" s="939"/>
      <c r="C10" s="456">
        <v>1</v>
      </c>
      <c r="D10" s="456">
        <v>2</v>
      </c>
      <c r="E10" s="456">
        <v>3</v>
      </c>
      <c r="F10" s="456">
        <v>4</v>
      </c>
      <c r="G10" s="456">
        <v>5</v>
      </c>
      <c r="H10" s="456">
        <v>6</v>
      </c>
      <c r="I10" s="456">
        <v>7</v>
      </c>
      <c r="J10" s="456">
        <v>8</v>
      </c>
      <c r="K10" s="456">
        <v>9</v>
      </c>
      <c r="L10" s="456" t="s">
        <v>83</v>
      </c>
      <c r="M10" s="456" t="s">
        <v>84</v>
      </c>
      <c r="N10" s="456" t="s">
        <v>85</v>
      </c>
      <c r="O10" s="456" t="s">
        <v>86</v>
      </c>
      <c r="P10" s="456" t="s">
        <v>87</v>
      </c>
      <c r="Q10" s="456" t="s">
        <v>253</v>
      </c>
      <c r="R10" s="456" t="s">
        <v>519</v>
      </c>
      <c r="S10" s="456" t="s">
        <v>518</v>
      </c>
      <c r="T10" s="457" t="s">
        <v>517</v>
      </c>
      <c r="U10" s="456" t="s">
        <v>529</v>
      </c>
    </row>
    <row r="11" spans="1:21" ht="21.75" customHeight="1">
      <c r="A11" s="976" t="s">
        <v>30</v>
      </c>
      <c r="B11" s="976"/>
      <c r="C11" s="495">
        <f aca="true" t="shared" si="0" ref="C11:S11">+C12+C22</f>
        <v>889180182</v>
      </c>
      <c r="D11" s="495">
        <f t="shared" si="0"/>
        <v>636078611</v>
      </c>
      <c r="E11" s="495">
        <f t="shared" si="0"/>
        <v>253101571</v>
      </c>
      <c r="F11" s="495">
        <f t="shared" si="0"/>
        <v>17946083</v>
      </c>
      <c r="G11" s="495">
        <f t="shared" si="0"/>
        <v>0</v>
      </c>
      <c r="H11" s="495">
        <f t="shared" si="0"/>
        <v>871234099</v>
      </c>
      <c r="I11" s="495">
        <f t="shared" si="0"/>
        <v>601320498</v>
      </c>
      <c r="J11" s="495">
        <f t="shared" si="0"/>
        <v>85733782</v>
      </c>
      <c r="K11" s="495">
        <f t="shared" si="0"/>
        <v>33784351</v>
      </c>
      <c r="L11" s="495">
        <f t="shared" si="0"/>
        <v>16250</v>
      </c>
      <c r="M11" s="495">
        <f t="shared" si="0"/>
        <v>449311717</v>
      </c>
      <c r="N11" s="495">
        <f t="shared" si="0"/>
        <v>15616452</v>
      </c>
      <c r="O11" s="495">
        <f t="shared" si="0"/>
        <v>1472650</v>
      </c>
      <c r="P11" s="495">
        <f t="shared" si="0"/>
        <v>0</v>
      </c>
      <c r="Q11" s="495">
        <f t="shared" si="0"/>
        <v>15385296</v>
      </c>
      <c r="R11" s="495">
        <f t="shared" si="0"/>
        <v>269913601</v>
      </c>
      <c r="S11" s="495">
        <f t="shared" si="0"/>
        <v>751699716</v>
      </c>
      <c r="T11" s="977">
        <f aca="true" t="shared" si="1" ref="T11:T43">(((J11+K11+L11))/I11)*100</f>
        <v>19.878647642575455</v>
      </c>
      <c r="U11" s="514">
        <f>I11/H11</f>
        <v>0.6901939429255511</v>
      </c>
    </row>
    <row r="12" spans="1:21" ht="21.75" customHeight="1">
      <c r="A12" s="458" t="s">
        <v>0</v>
      </c>
      <c r="B12" s="459" t="s">
        <v>511</v>
      </c>
      <c r="C12" s="495">
        <f aca="true" t="shared" si="2" ref="C12:K12">SUM(C13:C21)</f>
        <v>108469802</v>
      </c>
      <c r="D12" s="495">
        <f t="shared" si="2"/>
        <v>84755030</v>
      </c>
      <c r="E12" s="495">
        <f t="shared" si="2"/>
        <v>23714772</v>
      </c>
      <c r="F12" s="495">
        <f t="shared" si="2"/>
        <v>4800</v>
      </c>
      <c r="G12" s="495">
        <f t="shared" si="2"/>
        <v>0</v>
      </c>
      <c r="H12" s="495">
        <f t="shared" si="2"/>
        <v>108465002</v>
      </c>
      <c r="I12" s="495">
        <f t="shared" si="2"/>
        <v>64311528</v>
      </c>
      <c r="J12" s="495">
        <f t="shared" si="2"/>
        <v>8367680</v>
      </c>
      <c r="K12" s="495">
        <f t="shared" si="2"/>
        <v>332409</v>
      </c>
      <c r="L12" s="495"/>
      <c r="M12" s="495">
        <f aca="true" t="shared" si="3" ref="M12:S12">SUM(M13:M21)</f>
        <v>41111468</v>
      </c>
      <c r="N12" s="495">
        <f t="shared" si="3"/>
        <v>633931</v>
      </c>
      <c r="O12" s="495">
        <f t="shared" si="3"/>
        <v>23750</v>
      </c>
      <c r="P12" s="495">
        <f t="shared" si="3"/>
        <v>0</v>
      </c>
      <c r="Q12" s="495">
        <f t="shared" si="3"/>
        <v>13842290</v>
      </c>
      <c r="R12" s="495">
        <f t="shared" si="3"/>
        <v>44153474</v>
      </c>
      <c r="S12" s="495">
        <f t="shared" si="3"/>
        <v>99764913</v>
      </c>
      <c r="T12" s="977">
        <f t="shared" si="1"/>
        <v>13.528039638554382</v>
      </c>
      <c r="U12" s="514">
        <f aca="true" t="shared" si="4" ref="U12:U79">I12/H12</f>
        <v>0.5929242319103079</v>
      </c>
    </row>
    <row r="13" spans="1:21" ht="21.75" customHeight="1">
      <c r="A13" s="435" t="s">
        <v>43</v>
      </c>
      <c r="B13" s="434" t="s">
        <v>435</v>
      </c>
      <c r="C13" s="495">
        <f aca="true" t="shared" si="5" ref="C13:C21">+D13+E13</f>
        <v>12408</v>
      </c>
      <c r="D13" s="460"/>
      <c r="E13" s="460">
        <v>12408</v>
      </c>
      <c r="F13" s="460"/>
      <c r="G13" s="460"/>
      <c r="H13" s="495">
        <f aca="true" t="shared" si="6" ref="H13:H21">SUM(I13,R13)</f>
        <v>12408</v>
      </c>
      <c r="I13" s="495">
        <f aca="true" t="shared" si="7" ref="I13:I21">SUM(J13:Q13)</f>
        <v>12408</v>
      </c>
      <c r="J13" s="460"/>
      <c r="K13" s="460"/>
      <c r="L13" s="460"/>
      <c r="M13" s="460">
        <v>12408</v>
      </c>
      <c r="N13" s="460"/>
      <c r="O13" s="460"/>
      <c r="P13" s="460"/>
      <c r="Q13" s="460"/>
      <c r="R13" s="460"/>
      <c r="S13" s="461">
        <f aca="true" t="shared" si="8" ref="S13:S21">SUM(M13:R13)</f>
        <v>12408</v>
      </c>
      <c r="T13" s="462">
        <f t="shared" si="1"/>
        <v>0</v>
      </c>
      <c r="U13" s="514">
        <f t="shared" si="4"/>
        <v>1</v>
      </c>
    </row>
    <row r="14" spans="1:21" ht="21.75" customHeight="1">
      <c r="A14" s="435" t="s">
        <v>44</v>
      </c>
      <c r="B14" s="434" t="s">
        <v>510</v>
      </c>
      <c r="C14" s="495">
        <f t="shared" si="5"/>
        <v>0</v>
      </c>
      <c r="D14" s="460"/>
      <c r="E14" s="460"/>
      <c r="F14" s="460"/>
      <c r="G14" s="460"/>
      <c r="H14" s="495">
        <f t="shared" si="6"/>
        <v>0</v>
      </c>
      <c r="I14" s="495">
        <f t="shared" si="7"/>
        <v>0</v>
      </c>
      <c r="J14" s="460"/>
      <c r="K14" s="460"/>
      <c r="L14" s="460"/>
      <c r="M14" s="460"/>
      <c r="N14" s="460"/>
      <c r="O14" s="460"/>
      <c r="P14" s="460"/>
      <c r="Q14" s="460"/>
      <c r="R14" s="460"/>
      <c r="S14" s="461">
        <f t="shared" si="8"/>
        <v>0</v>
      </c>
      <c r="T14" s="462" t="e">
        <f t="shared" si="1"/>
        <v>#DIV/0!</v>
      </c>
      <c r="U14" s="514" t="e">
        <f t="shared" si="4"/>
        <v>#DIV/0!</v>
      </c>
    </row>
    <row r="15" spans="1:21" ht="21.75" customHeight="1">
      <c r="A15" s="435" t="s">
        <v>49</v>
      </c>
      <c r="B15" s="434" t="s">
        <v>509</v>
      </c>
      <c r="C15" s="495">
        <f t="shared" si="5"/>
        <v>20397591</v>
      </c>
      <c r="D15" s="460">
        <v>6373194</v>
      </c>
      <c r="E15" s="460">
        <v>14024397</v>
      </c>
      <c r="F15" s="460">
        <v>4800</v>
      </c>
      <c r="G15" s="460"/>
      <c r="H15" s="495">
        <f t="shared" si="6"/>
        <v>20392791</v>
      </c>
      <c r="I15" s="495">
        <f t="shared" si="7"/>
        <v>19357981</v>
      </c>
      <c r="J15" s="460">
        <v>248002</v>
      </c>
      <c r="K15" s="460"/>
      <c r="L15" s="460"/>
      <c r="M15" s="460">
        <v>4979406</v>
      </c>
      <c r="N15" s="460">
        <v>406560</v>
      </c>
      <c r="O15" s="460">
        <v>23750</v>
      </c>
      <c r="P15" s="460"/>
      <c r="Q15" s="460">
        <v>13700263</v>
      </c>
      <c r="R15" s="460">
        <v>1034810</v>
      </c>
      <c r="S15" s="461">
        <f t="shared" si="8"/>
        <v>20144789</v>
      </c>
      <c r="T15" s="462">
        <f t="shared" si="1"/>
        <v>1.2811356721550662</v>
      </c>
      <c r="U15" s="514">
        <f t="shared" si="4"/>
        <v>0.9492560876046834</v>
      </c>
    </row>
    <row r="16" spans="1:21" ht="21.75" customHeight="1">
      <c r="A16" s="435" t="s">
        <v>58</v>
      </c>
      <c r="B16" s="434" t="s">
        <v>508</v>
      </c>
      <c r="C16" s="495">
        <f t="shared" si="5"/>
        <v>31617799</v>
      </c>
      <c r="D16" s="460">
        <v>31605499</v>
      </c>
      <c r="E16" s="460">
        <v>12300</v>
      </c>
      <c r="F16" s="460"/>
      <c r="G16" s="460"/>
      <c r="H16" s="495">
        <f t="shared" si="6"/>
        <v>31617799</v>
      </c>
      <c r="I16" s="495">
        <f t="shared" si="7"/>
        <v>13724438</v>
      </c>
      <c r="J16" s="460">
        <v>391016</v>
      </c>
      <c r="K16" s="460"/>
      <c r="L16" s="460"/>
      <c r="M16" s="460">
        <v>13333422</v>
      </c>
      <c r="N16" s="460"/>
      <c r="O16" s="460"/>
      <c r="P16" s="460"/>
      <c r="Q16" s="460"/>
      <c r="R16" s="460">
        <v>17893361</v>
      </c>
      <c r="S16" s="461">
        <f t="shared" si="8"/>
        <v>31226783</v>
      </c>
      <c r="T16" s="462">
        <f t="shared" si="1"/>
        <v>2.849049265259532</v>
      </c>
      <c r="U16" s="514">
        <f t="shared" si="4"/>
        <v>0.43407316239817956</v>
      </c>
    </row>
    <row r="17" spans="1:21" ht="21.75" customHeight="1">
      <c r="A17" s="435" t="s">
        <v>59</v>
      </c>
      <c r="B17" s="493" t="s">
        <v>507</v>
      </c>
      <c r="C17" s="495">
        <f t="shared" si="5"/>
        <v>17796324</v>
      </c>
      <c r="D17" s="460">
        <v>14213016</v>
      </c>
      <c r="E17" s="460">
        <v>3583308</v>
      </c>
      <c r="F17" s="460"/>
      <c r="G17" s="460"/>
      <c r="H17" s="495">
        <f t="shared" si="6"/>
        <v>17796324</v>
      </c>
      <c r="I17" s="495">
        <f t="shared" si="7"/>
        <v>8801799</v>
      </c>
      <c r="J17" s="460">
        <v>4412051</v>
      </c>
      <c r="K17" s="460">
        <v>40477</v>
      </c>
      <c r="L17" s="460"/>
      <c r="M17" s="460">
        <v>4251611</v>
      </c>
      <c r="N17" s="460"/>
      <c r="O17" s="460"/>
      <c r="P17" s="460"/>
      <c r="Q17" s="460">
        <v>97660</v>
      </c>
      <c r="R17" s="460">
        <v>8994525</v>
      </c>
      <c r="S17" s="461">
        <f t="shared" si="8"/>
        <v>13343796</v>
      </c>
      <c r="T17" s="462">
        <f t="shared" si="1"/>
        <v>50.58656758692172</v>
      </c>
      <c r="U17" s="514">
        <f t="shared" si="4"/>
        <v>0.4945852300733567</v>
      </c>
    </row>
    <row r="18" spans="1:21" ht="21.75" customHeight="1">
      <c r="A18" s="435" t="s">
        <v>60</v>
      </c>
      <c r="B18" s="434" t="s">
        <v>506</v>
      </c>
      <c r="C18" s="495">
        <f t="shared" si="5"/>
        <v>13683886</v>
      </c>
      <c r="D18" s="460">
        <v>12975894</v>
      </c>
      <c r="E18" s="460">
        <v>707992</v>
      </c>
      <c r="F18" s="460"/>
      <c r="G18" s="460"/>
      <c r="H18" s="495">
        <f t="shared" si="6"/>
        <v>13683886</v>
      </c>
      <c r="I18" s="495">
        <f t="shared" si="7"/>
        <v>3216060</v>
      </c>
      <c r="J18" s="460">
        <v>473319</v>
      </c>
      <c r="K18" s="460"/>
      <c r="L18" s="460"/>
      <c r="M18" s="460">
        <v>2515370</v>
      </c>
      <c r="N18" s="460">
        <v>227371</v>
      </c>
      <c r="O18" s="460"/>
      <c r="P18" s="460"/>
      <c r="Q18" s="460"/>
      <c r="R18" s="460">
        <v>10467826</v>
      </c>
      <c r="S18" s="461">
        <f t="shared" si="8"/>
        <v>13210567</v>
      </c>
      <c r="T18" s="462">
        <f t="shared" si="1"/>
        <v>14.717356019477249</v>
      </c>
      <c r="U18" s="514">
        <f t="shared" si="4"/>
        <v>0.2350253429471716</v>
      </c>
    </row>
    <row r="19" spans="1:21" ht="21.75" customHeight="1">
      <c r="A19" s="435" t="s">
        <v>61</v>
      </c>
      <c r="B19" s="434" t="s">
        <v>505</v>
      </c>
      <c r="C19" s="495">
        <f t="shared" si="5"/>
        <v>5664871</v>
      </c>
      <c r="D19" s="460">
        <v>3387246</v>
      </c>
      <c r="E19" s="460">
        <v>2277625</v>
      </c>
      <c r="F19" s="460"/>
      <c r="G19" s="460"/>
      <c r="H19" s="495">
        <f t="shared" si="6"/>
        <v>5664871</v>
      </c>
      <c r="I19" s="495">
        <f t="shared" si="7"/>
        <v>3717407</v>
      </c>
      <c r="J19" s="460">
        <v>1480227</v>
      </c>
      <c r="K19" s="460"/>
      <c r="L19" s="460"/>
      <c r="M19" s="460">
        <v>2224930</v>
      </c>
      <c r="N19" s="460"/>
      <c r="O19" s="460"/>
      <c r="P19" s="460"/>
      <c r="Q19" s="460">
        <v>12250</v>
      </c>
      <c r="R19" s="460">
        <v>1947464</v>
      </c>
      <c r="S19" s="461">
        <f t="shared" si="8"/>
        <v>4184644</v>
      </c>
      <c r="T19" s="462">
        <f t="shared" si="1"/>
        <v>39.81880380598627</v>
      </c>
      <c r="U19" s="514">
        <f t="shared" si="4"/>
        <v>0.6562209448370493</v>
      </c>
    </row>
    <row r="20" spans="1:21" ht="21.75" customHeight="1">
      <c r="A20" s="435" t="s">
        <v>62</v>
      </c>
      <c r="B20" s="434" t="s">
        <v>564</v>
      </c>
      <c r="C20" s="495">
        <f t="shared" si="5"/>
        <v>9401471</v>
      </c>
      <c r="D20" s="460">
        <v>8144684</v>
      </c>
      <c r="E20" s="460">
        <v>1256787</v>
      </c>
      <c r="F20" s="460"/>
      <c r="G20" s="460"/>
      <c r="H20" s="495">
        <f t="shared" si="6"/>
        <v>9401471</v>
      </c>
      <c r="I20" s="495">
        <f t="shared" si="7"/>
        <v>8097140</v>
      </c>
      <c r="J20" s="460">
        <v>681283</v>
      </c>
      <c r="K20" s="460">
        <v>8035</v>
      </c>
      <c r="L20" s="460"/>
      <c r="M20" s="460">
        <v>7375705</v>
      </c>
      <c r="N20" s="460"/>
      <c r="O20" s="460"/>
      <c r="P20" s="460"/>
      <c r="Q20" s="460">
        <v>32117</v>
      </c>
      <c r="R20" s="460">
        <v>1304331</v>
      </c>
      <c r="S20" s="461">
        <f t="shared" si="8"/>
        <v>8712153</v>
      </c>
      <c r="T20" s="462">
        <f t="shared" si="1"/>
        <v>8.513104627065852</v>
      </c>
      <c r="U20" s="514">
        <f t="shared" si="4"/>
        <v>0.8612630938286147</v>
      </c>
    </row>
    <row r="21" spans="1:21" ht="21.75" customHeight="1">
      <c r="A21" s="435" t="s">
        <v>63</v>
      </c>
      <c r="B21" s="434" t="s">
        <v>560</v>
      </c>
      <c r="C21" s="495">
        <f t="shared" si="5"/>
        <v>9895452</v>
      </c>
      <c r="D21" s="460">
        <v>8055497</v>
      </c>
      <c r="E21" s="460">
        <v>1839955</v>
      </c>
      <c r="F21" s="460"/>
      <c r="G21" s="460"/>
      <c r="H21" s="495">
        <f t="shared" si="6"/>
        <v>9895452</v>
      </c>
      <c r="I21" s="495">
        <f t="shared" si="7"/>
        <v>7384295</v>
      </c>
      <c r="J21" s="460">
        <v>681782</v>
      </c>
      <c r="K21" s="460">
        <v>283897</v>
      </c>
      <c r="L21" s="460"/>
      <c r="M21" s="460">
        <v>6418616</v>
      </c>
      <c r="N21" s="460"/>
      <c r="O21" s="460"/>
      <c r="P21" s="460"/>
      <c r="Q21" s="460"/>
      <c r="R21" s="460">
        <v>2511157</v>
      </c>
      <c r="S21" s="461">
        <f t="shared" si="8"/>
        <v>8929773</v>
      </c>
      <c r="T21" s="462">
        <f t="shared" si="1"/>
        <v>13.077470496506438</v>
      </c>
      <c r="U21" s="514">
        <f t="shared" si="4"/>
        <v>0.7462311979280987</v>
      </c>
    </row>
    <row r="22" spans="1:21" ht="21.75" customHeight="1">
      <c r="A22" s="458" t="s">
        <v>1</v>
      </c>
      <c r="B22" s="459" t="s">
        <v>17</v>
      </c>
      <c r="C22" s="495">
        <f aca="true" t="shared" si="9" ref="C22:S22">+C23+C32+C38+C43+C47+C53+C60+C67+C74</f>
        <v>780710380</v>
      </c>
      <c r="D22" s="495">
        <f t="shared" si="9"/>
        <v>551323581</v>
      </c>
      <c r="E22" s="495">
        <f t="shared" si="9"/>
        <v>229386799</v>
      </c>
      <c r="F22" s="495">
        <f t="shared" si="9"/>
        <v>17941283</v>
      </c>
      <c r="G22" s="495">
        <f t="shared" si="9"/>
        <v>0</v>
      </c>
      <c r="H22" s="495">
        <f t="shared" si="9"/>
        <v>762769097</v>
      </c>
      <c r="I22" s="495">
        <f t="shared" si="9"/>
        <v>537008970</v>
      </c>
      <c r="J22" s="495">
        <f t="shared" si="9"/>
        <v>77366102</v>
      </c>
      <c r="K22" s="495">
        <f t="shared" si="9"/>
        <v>33451942</v>
      </c>
      <c r="L22" s="495">
        <f t="shared" si="9"/>
        <v>16250</v>
      </c>
      <c r="M22" s="495">
        <f t="shared" si="9"/>
        <v>408200249</v>
      </c>
      <c r="N22" s="495">
        <f t="shared" si="9"/>
        <v>14982521</v>
      </c>
      <c r="O22" s="495">
        <f t="shared" si="9"/>
        <v>1448900</v>
      </c>
      <c r="P22" s="495">
        <f t="shared" si="9"/>
        <v>0</v>
      </c>
      <c r="Q22" s="495">
        <f t="shared" si="9"/>
        <v>1543006</v>
      </c>
      <c r="R22" s="495">
        <f t="shared" si="9"/>
        <v>225760127</v>
      </c>
      <c r="S22" s="495">
        <f t="shared" si="9"/>
        <v>651934803</v>
      </c>
      <c r="T22" s="462">
        <f t="shared" si="1"/>
        <v>20.639188578172167</v>
      </c>
      <c r="U22" s="514">
        <f t="shared" si="4"/>
        <v>0.7040255984570911</v>
      </c>
    </row>
    <row r="23" spans="1:21" ht="21.75" customHeight="1">
      <c r="A23" s="458" t="s">
        <v>43</v>
      </c>
      <c r="B23" s="459" t="s">
        <v>503</v>
      </c>
      <c r="C23" s="495">
        <f>+C24+C25+C26+C27+C28+C29+C30+C31</f>
        <v>190927729</v>
      </c>
      <c r="D23" s="495">
        <f aca="true" t="shared" si="10" ref="D23:S23">+D24+D25+D26+D27+D28+D29+D30+D31</f>
        <v>135558879</v>
      </c>
      <c r="E23" s="495">
        <f t="shared" si="10"/>
        <v>55368850</v>
      </c>
      <c r="F23" s="495">
        <f t="shared" si="10"/>
        <v>1418051</v>
      </c>
      <c r="G23" s="495">
        <f t="shared" si="10"/>
        <v>0</v>
      </c>
      <c r="H23" s="495">
        <f t="shared" si="10"/>
        <v>189509678</v>
      </c>
      <c r="I23" s="495">
        <f t="shared" si="10"/>
        <v>111436398</v>
      </c>
      <c r="J23" s="495">
        <f t="shared" si="10"/>
        <v>22511183</v>
      </c>
      <c r="K23" s="495">
        <f t="shared" si="10"/>
        <v>7280328</v>
      </c>
      <c r="L23" s="495">
        <f t="shared" si="10"/>
        <v>0</v>
      </c>
      <c r="M23" s="495">
        <f t="shared" si="10"/>
        <v>66997113</v>
      </c>
      <c r="N23" s="495">
        <f t="shared" si="10"/>
        <v>14294993</v>
      </c>
      <c r="O23" s="495">
        <f t="shared" si="10"/>
        <v>0</v>
      </c>
      <c r="P23" s="495">
        <f t="shared" si="10"/>
        <v>0</v>
      </c>
      <c r="Q23" s="495">
        <f t="shared" si="10"/>
        <v>352781</v>
      </c>
      <c r="R23" s="495">
        <f t="shared" si="10"/>
        <v>78073280</v>
      </c>
      <c r="S23" s="495">
        <f t="shared" si="10"/>
        <v>159718167</v>
      </c>
      <c r="T23" s="462">
        <f t="shared" si="1"/>
        <v>26.734093648647907</v>
      </c>
      <c r="U23" s="514">
        <f t="shared" si="4"/>
        <v>0.5880248395546321</v>
      </c>
    </row>
    <row r="24" spans="1:21" ht="21.75" customHeight="1">
      <c r="A24" s="435" t="s">
        <v>45</v>
      </c>
      <c r="B24" s="498" t="s">
        <v>531</v>
      </c>
      <c r="C24" s="495">
        <f>+D24+E24</f>
        <v>5372758</v>
      </c>
      <c r="D24" s="535">
        <f>4582215</f>
        <v>4582215</v>
      </c>
      <c r="E24" s="501">
        <v>790543</v>
      </c>
      <c r="F24" s="501">
        <v>0</v>
      </c>
      <c r="G24" s="501"/>
      <c r="H24" s="495">
        <f>+I24+R24</f>
        <v>5372758</v>
      </c>
      <c r="I24" s="495">
        <f>+J24+K24+L24+M24+N24+O24+P24+Q24</f>
        <v>1556285</v>
      </c>
      <c r="J24" s="501">
        <v>349414</v>
      </c>
      <c r="K24" s="501">
        <v>24510</v>
      </c>
      <c r="L24" s="537"/>
      <c r="M24" s="501">
        <v>1182361</v>
      </c>
      <c r="N24" s="537"/>
      <c r="O24" s="535"/>
      <c r="P24" s="537"/>
      <c r="Q24" s="537"/>
      <c r="R24" s="501">
        <v>3816473</v>
      </c>
      <c r="S24" s="461">
        <f>+R24+Q24+P24+O24+N24+M24</f>
        <v>4998834</v>
      </c>
      <c r="T24" s="462">
        <f t="shared" si="1"/>
        <v>24.026704620297696</v>
      </c>
      <c r="U24" s="514">
        <f t="shared" si="4"/>
        <v>0.28966221817546967</v>
      </c>
    </row>
    <row r="25" spans="1:21" ht="21.75" customHeight="1">
      <c r="A25" s="435" t="s">
        <v>46</v>
      </c>
      <c r="B25" s="499" t="s">
        <v>550</v>
      </c>
      <c r="C25" s="495">
        <f aca="true" t="shared" si="11" ref="C25:C31">+D25+E25</f>
        <v>47184918</v>
      </c>
      <c r="D25" s="535">
        <v>28322386</v>
      </c>
      <c r="E25" s="501">
        <v>18862532</v>
      </c>
      <c r="F25" s="501">
        <v>0</v>
      </c>
      <c r="G25" s="501"/>
      <c r="H25" s="495">
        <f aca="true" t="shared" si="12" ref="H25:H31">+I25+R25</f>
        <v>47184918</v>
      </c>
      <c r="I25" s="495">
        <f aca="true" t="shared" si="13" ref="I25:I31">+J25+K25+L25+M25+N25+O25+P25+Q25</f>
        <v>29482402</v>
      </c>
      <c r="J25" s="501">
        <v>4417793</v>
      </c>
      <c r="K25" s="501">
        <v>18834</v>
      </c>
      <c r="L25" s="537"/>
      <c r="M25" s="501">
        <v>24794247</v>
      </c>
      <c r="N25" s="501">
        <v>251528</v>
      </c>
      <c r="O25" s="535"/>
      <c r="P25" s="501">
        <v>0</v>
      </c>
      <c r="Q25" s="501">
        <v>0</v>
      </c>
      <c r="R25" s="501">
        <v>17702516</v>
      </c>
      <c r="S25" s="461">
        <f aca="true" t="shared" si="14" ref="S25:S37">+R25+Q25+P25+O25+N25+M25</f>
        <v>42748291</v>
      </c>
      <c r="T25" s="462">
        <f t="shared" si="1"/>
        <v>15.048390561935895</v>
      </c>
      <c r="U25" s="514">
        <f t="shared" si="4"/>
        <v>0.6248268143647087</v>
      </c>
    </row>
    <row r="26" spans="1:21" ht="21.75" customHeight="1">
      <c r="A26" s="435" t="s">
        <v>104</v>
      </c>
      <c r="B26" s="500" t="s">
        <v>551</v>
      </c>
      <c r="C26" s="495">
        <f>+D26+E26</f>
        <v>24117776</v>
      </c>
      <c r="D26" s="536">
        <v>17698430</v>
      </c>
      <c r="E26" s="501">
        <v>6419346</v>
      </c>
      <c r="F26" s="501"/>
      <c r="G26" s="501"/>
      <c r="H26" s="495">
        <f t="shared" si="12"/>
        <v>24117776</v>
      </c>
      <c r="I26" s="495">
        <f t="shared" si="13"/>
        <v>17582497</v>
      </c>
      <c r="J26" s="501">
        <v>7710884</v>
      </c>
      <c r="K26" s="501">
        <f>409191</f>
        <v>409191</v>
      </c>
      <c r="L26" s="537"/>
      <c r="M26" s="501">
        <v>9462421</v>
      </c>
      <c r="N26" s="501"/>
      <c r="O26" s="535"/>
      <c r="P26" s="537"/>
      <c r="Q26" s="501">
        <v>1</v>
      </c>
      <c r="R26" s="501">
        <v>6535279</v>
      </c>
      <c r="S26" s="461">
        <f t="shared" si="14"/>
        <v>15997701</v>
      </c>
      <c r="T26" s="462">
        <f t="shared" si="1"/>
        <v>46.18271796093581</v>
      </c>
      <c r="U26" s="514">
        <f t="shared" si="4"/>
        <v>0.7290264657902121</v>
      </c>
    </row>
    <row r="27" spans="1:21" ht="21.75" customHeight="1">
      <c r="A27" s="435" t="s">
        <v>106</v>
      </c>
      <c r="B27" s="500" t="s">
        <v>500</v>
      </c>
      <c r="C27" s="495">
        <f t="shared" si="11"/>
        <v>27163647</v>
      </c>
      <c r="D27" s="536">
        <v>24445756</v>
      </c>
      <c r="E27" s="501">
        <f>2717890+1</f>
        <v>2717891</v>
      </c>
      <c r="F27" s="501">
        <v>871873</v>
      </c>
      <c r="G27" s="501"/>
      <c r="H27" s="495">
        <f t="shared" si="12"/>
        <v>26291774</v>
      </c>
      <c r="I27" s="495">
        <f t="shared" si="13"/>
        <v>10404593</v>
      </c>
      <c r="J27" s="501">
        <v>1601314</v>
      </c>
      <c r="K27" s="501">
        <v>163602</v>
      </c>
      <c r="L27" s="537" t="s">
        <v>566</v>
      </c>
      <c r="M27" s="501">
        <v>8184272</v>
      </c>
      <c r="N27" s="501">
        <v>102625</v>
      </c>
      <c r="O27" s="501">
        <v>0</v>
      </c>
      <c r="P27" s="537"/>
      <c r="Q27" s="501">
        <v>352780</v>
      </c>
      <c r="R27" s="501">
        <v>15887181</v>
      </c>
      <c r="S27" s="461">
        <f t="shared" si="14"/>
        <v>24526858</v>
      </c>
      <c r="T27" s="462">
        <f t="shared" si="1"/>
        <v>16.962854770003975</v>
      </c>
      <c r="U27" s="514">
        <f t="shared" si="4"/>
        <v>0.39573567763057754</v>
      </c>
    </row>
    <row r="28" spans="1:21" ht="21.75" customHeight="1">
      <c r="A28" s="435" t="s">
        <v>107</v>
      </c>
      <c r="B28" s="500" t="s">
        <v>499</v>
      </c>
      <c r="C28" s="495">
        <f t="shared" si="11"/>
        <v>34923282</v>
      </c>
      <c r="D28" s="536">
        <v>33232699</v>
      </c>
      <c r="E28" s="501">
        <v>1690583</v>
      </c>
      <c r="F28" s="501">
        <v>0</v>
      </c>
      <c r="G28" s="501"/>
      <c r="H28" s="495">
        <f t="shared" si="12"/>
        <v>34923282</v>
      </c>
      <c r="I28" s="495">
        <f t="shared" si="13"/>
        <v>12874978</v>
      </c>
      <c r="J28" s="501">
        <v>4141553</v>
      </c>
      <c r="K28" s="501">
        <v>2259745</v>
      </c>
      <c r="L28" s="537"/>
      <c r="M28" s="501">
        <v>6473680</v>
      </c>
      <c r="N28" s="537"/>
      <c r="O28" s="501"/>
      <c r="P28" s="537"/>
      <c r="Q28" s="501"/>
      <c r="R28" s="501">
        <v>22048304</v>
      </c>
      <c r="S28" s="461">
        <f t="shared" si="14"/>
        <v>28521984</v>
      </c>
      <c r="T28" s="462">
        <f t="shared" si="1"/>
        <v>49.71890437405019</v>
      </c>
      <c r="U28" s="514">
        <f t="shared" si="4"/>
        <v>0.3686646060355954</v>
      </c>
    </row>
    <row r="29" spans="1:21" ht="21.75" customHeight="1">
      <c r="A29" s="435" t="s">
        <v>109</v>
      </c>
      <c r="B29" s="500" t="s">
        <v>535</v>
      </c>
      <c r="C29" s="495">
        <f t="shared" si="11"/>
        <v>34486482</v>
      </c>
      <c r="D29" s="536">
        <v>15543503</v>
      </c>
      <c r="E29" s="501">
        <v>18942979</v>
      </c>
      <c r="F29" s="501">
        <v>546028</v>
      </c>
      <c r="G29" s="501"/>
      <c r="H29" s="495">
        <f t="shared" si="12"/>
        <v>33940454</v>
      </c>
      <c r="I29" s="495">
        <f t="shared" si="13"/>
        <v>25908991</v>
      </c>
      <c r="J29" s="501">
        <f>2518999+1</f>
        <v>2519000</v>
      </c>
      <c r="K29" s="501">
        <v>645434</v>
      </c>
      <c r="L29" s="537" t="s">
        <v>566</v>
      </c>
      <c r="M29" s="501">
        <v>8803717</v>
      </c>
      <c r="N29" s="501">
        <v>13940840</v>
      </c>
      <c r="O29" s="535">
        <v>0</v>
      </c>
      <c r="P29" s="537"/>
      <c r="Q29" s="501">
        <v>0</v>
      </c>
      <c r="R29" s="501">
        <v>8031463</v>
      </c>
      <c r="S29" s="461">
        <f t="shared" si="14"/>
        <v>30776020</v>
      </c>
      <c r="T29" s="462">
        <f t="shared" si="1"/>
        <v>12.213652009837048</v>
      </c>
      <c r="U29" s="514">
        <f t="shared" si="4"/>
        <v>0.7633660704715381</v>
      </c>
    </row>
    <row r="30" spans="1:21" ht="21.75" customHeight="1">
      <c r="A30" s="435" t="s">
        <v>110</v>
      </c>
      <c r="B30" s="500" t="s">
        <v>539</v>
      </c>
      <c r="C30" s="495">
        <f t="shared" si="11"/>
        <v>7488054</v>
      </c>
      <c r="D30" s="535">
        <v>4593451</v>
      </c>
      <c r="E30" s="501">
        <v>2894603</v>
      </c>
      <c r="F30" s="501">
        <v>0</v>
      </c>
      <c r="G30" s="501"/>
      <c r="H30" s="495">
        <f t="shared" si="12"/>
        <v>7488054</v>
      </c>
      <c r="I30" s="495">
        <f t="shared" si="13"/>
        <v>5475314</v>
      </c>
      <c r="J30" s="501">
        <f>855859+1</f>
        <v>855860</v>
      </c>
      <c r="K30" s="501">
        <v>1160381</v>
      </c>
      <c r="L30" s="537"/>
      <c r="M30" s="501">
        <v>3459073</v>
      </c>
      <c r="N30" s="501">
        <v>0</v>
      </c>
      <c r="O30" s="535">
        <v>0</v>
      </c>
      <c r="P30" s="537"/>
      <c r="Q30" s="501">
        <v>0</v>
      </c>
      <c r="R30" s="501">
        <v>2012740</v>
      </c>
      <c r="S30" s="461">
        <f t="shared" si="14"/>
        <v>5471813</v>
      </c>
      <c r="T30" s="462">
        <f t="shared" si="1"/>
        <v>36.8242077075397</v>
      </c>
      <c r="U30" s="514">
        <f t="shared" si="4"/>
        <v>0.7312065324315236</v>
      </c>
    </row>
    <row r="31" spans="1:21" ht="21.75" customHeight="1">
      <c r="A31" s="435" t="s">
        <v>123</v>
      </c>
      <c r="B31" s="499" t="s">
        <v>552</v>
      </c>
      <c r="C31" s="495">
        <f t="shared" si="11"/>
        <v>10190812</v>
      </c>
      <c r="D31" s="535">
        <v>7140439</v>
      </c>
      <c r="E31" s="501">
        <f>3044870+6000-497</f>
        <v>3050373</v>
      </c>
      <c r="F31" s="501">
        <v>150</v>
      </c>
      <c r="G31" s="501"/>
      <c r="H31" s="495">
        <f t="shared" si="12"/>
        <v>10190662</v>
      </c>
      <c r="I31" s="495">
        <f t="shared" si="13"/>
        <v>8151338</v>
      </c>
      <c r="J31" s="501">
        <f>915712-347</f>
        <v>915365</v>
      </c>
      <c r="K31" s="501">
        <f>2598598+33</f>
        <v>2598631</v>
      </c>
      <c r="L31" s="501">
        <v>0</v>
      </c>
      <c r="M31" s="501">
        <f>4637255+87</f>
        <v>4637342</v>
      </c>
      <c r="N31" s="501"/>
      <c r="O31" s="460">
        <v>0</v>
      </c>
      <c r="P31" s="537"/>
      <c r="Q31" s="501">
        <v>0</v>
      </c>
      <c r="R31" s="501">
        <f>2039594-270</f>
        <v>2039324</v>
      </c>
      <c r="S31" s="461">
        <f t="shared" si="14"/>
        <v>6676666</v>
      </c>
      <c r="T31" s="462">
        <f t="shared" si="1"/>
        <v>43.10943798429166</v>
      </c>
      <c r="U31" s="514">
        <f t="shared" si="4"/>
        <v>0.7998830694217902</v>
      </c>
    </row>
    <row r="32" spans="1:21" ht="21.75" customHeight="1">
      <c r="A32" s="458" t="s">
        <v>44</v>
      </c>
      <c r="B32" s="459" t="s">
        <v>498</v>
      </c>
      <c r="C32" s="495">
        <f>+C33+C34+C35+C36+C37</f>
        <v>126156811</v>
      </c>
      <c r="D32" s="495">
        <f aca="true" t="shared" si="15" ref="D32:S32">+D33+D34+D35+D36+D37</f>
        <v>63860512</v>
      </c>
      <c r="E32" s="495">
        <f t="shared" si="15"/>
        <v>62296299</v>
      </c>
      <c r="F32" s="495">
        <f t="shared" si="15"/>
        <v>6097096</v>
      </c>
      <c r="G32" s="495">
        <f t="shared" si="15"/>
        <v>0</v>
      </c>
      <c r="H32" s="495">
        <f t="shared" si="15"/>
        <v>120059715</v>
      </c>
      <c r="I32" s="495">
        <f t="shared" si="15"/>
        <v>103767467</v>
      </c>
      <c r="J32" s="495">
        <f t="shared" si="15"/>
        <v>9534916</v>
      </c>
      <c r="K32" s="495">
        <f t="shared" si="15"/>
        <v>2010708</v>
      </c>
      <c r="L32" s="495">
        <f t="shared" si="15"/>
        <v>0</v>
      </c>
      <c r="M32" s="495">
        <f t="shared" si="15"/>
        <v>92221843</v>
      </c>
      <c r="N32" s="495">
        <f t="shared" si="15"/>
        <v>0</v>
      </c>
      <c r="O32" s="495">
        <f t="shared" si="15"/>
        <v>0</v>
      </c>
      <c r="P32" s="495">
        <f t="shared" si="15"/>
        <v>0</v>
      </c>
      <c r="Q32" s="495">
        <f t="shared" si="15"/>
        <v>0</v>
      </c>
      <c r="R32" s="495">
        <f t="shared" si="15"/>
        <v>16292248</v>
      </c>
      <c r="S32" s="495">
        <f t="shared" si="15"/>
        <v>108514091</v>
      </c>
      <c r="T32" s="977">
        <f t="shared" si="1"/>
        <v>11.126439079408193</v>
      </c>
      <c r="U32" s="514">
        <f t="shared" si="4"/>
        <v>0.8642987949788153</v>
      </c>
    </row>
    <row r="33" spans="1:21" ht="21.75" customHeight="1">
      <c r="A33" s="435" t="s">
        <v>47</v>
      </c>
      <c r="B33" s="464" t="s">
        <v>537</v>
      </c>
      <c r="C33" s="495">
        <f>+D33+E33</f>
        <v>10749907</v>
      </c>
      <c r="D33" s="978">
        <v>6587045</v>
      </c>
      <c r="E33" s="978">
        <v>4162862</v>
      </c>
      <c r="F33" s="979">
        <v>135600</v>
      </c>
      <c r="G33" s="979"/>
      <c r="H33" s="495">
        <f>SUM(I33,R33)</f>
        <v>10614307</v>
      </c>
      <c r="I33" s="495">
        <f>+J33+K33+L33+M33+N33+O33+P33+Q33</f>
        <v>8596434</v>
      </c>
      <c r="J33" s="979">
        <v>550410</v>
      </c>
      <c r="K33" s="979">
        <v>267493</v>
      </c>
      <c r="L33" s="979">
        <v>0</v>
      </c>
      <c r="M33" s="979">
        <v>7778531</v>
      </c>
      <c r="N33" s="979">
        <v>0</v>
      </c>
      <c r="O33" s="979"/>
      <c r="P33" s="979"/>
      <c r="Q33" s="979">
        <v>0</v>
      </c>
      <c r="R33" s="979">
        <v>2017873</v>
      </c>
      <c r="S33" s="461">
        <f t="shared" si="14"/>
        <v>9796404</v>
      </c>
      <c r="T33" s="462">
        <f t="shared" si="1"/>
        <v>9.514445175755435</v>
      </c>
      <c r="U33" s="514">
        <f t="shared" si="4"/>
        <v>0.809891215695947</v>
      </c>
    </row>
    <row r="34" spans="1:21" ht="21.75" customHeight="1">
      <c r="A34" s="435" t="s">
        <v>48</v>
      </c>
      <c r="B34" s="465" t="s">
        <v>497</v>
      </c>
      <c r="C34" s="495">
        <f aca="true" t="shared" si="16" ref="C34:C45">+D34+E34</f>
        <v>12582170</v>
      </c>
      <c r="D34" s="978">
        <v>7454667</v>
      </c>
      <c r="E34" s="978">
        <v>5127503</v>
      </c>
      <c r="F34" s="979">
        <v>1236571</v>
      </c>
      <c r="G34" s="979"/>
      <c r="H34" s="495">
        <f>SUM(I34,R34)</f>
        <v>11345599</v>
      </c>
      <c r="I34" s="495">
        <f>+J34+K34+L34+M34+N34+O34+P34+Q34</f>
        <v>9701068</v>
      </c>
      <c r="J34" s="979">
        <v>900439</v>
      </c>
      <c r="K34" s="979">
        <v>0</v>
      </c>
      <c r="L34" s="979"/>
      <c r="M34" s="979">
        <v>8800629</v>
      </c>
      <c r="N34" s="979"/>
      <c r="O34" s="979"/>
      <c r="P34" s="979"/>
      <c r="Q34" s="979"/>
      <c r="R34" s="979">
        <v>1644531</v>
      </c>
      <c r="S34" s="461">
        <f t="shared" si="14"/>
        <v>10445160</v>
      </c>
      <c r="T34" s="462">
        <f t="shared" si="1"/>
        <v>9.281854327791537</v>
      </c>
      <c r="U34" s="514">
        <f t="shared" si="4"/>
        <v>0.8550511965035958</v>
      </c>
    </row>
    <row r="35" spans="1:21" ht="21.75" customHeight="1">
      <c r="A35" s="435" t="s">
        <v>496</v>
      </c>
      <c r="B35" s="465" t="s">
        <v>501</v>
      </c>
      <c r="C35" s="495">
        <f t="shared" si="16"/>
        <v>34919941</v>
      </c>
      <c r="D35" s="979">
        <v>29325050</v>
      </c>
      <c r="E35" s="979">
        <v>5594891</v>
      </c>
      <c r="F35" s="979">
        <v>206400</v>
      </c>
      <c r="G35" s="979"/>
      <c r="H35" s="495">
        <f>SUM(I35,R35)</f>
        <v>34713541</v>
      </c>
      <c r="I35" s="495">
        <f>+J35+K35+L35+M35+N35+O35+P35+Q35</f>
        <v>29378477</v>
      </c>
      <c r="J35" s="979">
        <v>3423560</v>
      </c>
      <c r="K35" s="979">
        <v>1406869</v>
      </c>
      <c r="L35" s="979"/>
      <c r="M35" s="979">
        <v>24548048</v>
      </c>
      <c r="N35" s="979"/>
      <c r="O35" s="979"/>
      <c r="P35" s="979"/>
      <c r="Q35" s="979">
        <v>0</v>
      </c>
      <c r="R35" s="979">
        <v>5335064</v>
      </c>
      <c r="S35" s="461">
        <f t="shared" si="14"/>
        <v>29883112</v>
      </c>
      <c r="T35" s="462">
        <f t="shared" si="1"/>
        <v>16.442067435966816</v>
      </c>
      <c r="U35" s="514">
        <f t="shared" si="4"/>
        <v>0.8463117317821308</v>
      </c>
    </row>
    <row r="36" spans="1:21" ht="21.75" customHeight="1">
      <c r="A36" s="435" t="s">
        <v>494</v>
      </c>
      <c r="B36" s="465" t="s">
        <v>493</v>
      </c>
      <c r="C36" s="495">
        <f t="shared" si="16"/>
        <v>45826817</v>
      </c>
      <c r="D36" s="979">
        <v>6675741</v>
      </c>
      <c r="E36" s="979">
        <v>39151076</v>
      </c>
      <c r="F36" s="979">
        <v>67200</v>
      </c>
      <c r="G36" s="979"/>
      <c r="H36" s="495">
        <f>SUM(I36,R36)</f>
        <v>45759617</v>
      </c>
      <c r="I36" s="495">
        <f>+J36+K36+L36+M36+N36+O36+P36+Q36</f>
        <v>41476541</v>
      </c>
      <c r="J36" s="979">
        <v>611660</v>
      </c>
      <c r="K36" s="979">
        <v>233031</v>
      </c>
      <c r="L36" s="979"/>
      <c r="M36" s="979">
        <v>40631850</v>
      </c>
      <c r="N36" s="979"/>
      <c r="O36" s="979"/>
      <c r="P36" s="979"/>
      <c r="Q36" s="979"/>
      <c r="R36" s="979">
        <v>4283076</v>
      </c>
      <c r="S36" s="461">
        <f t="shared" si="14"/>
        <v>44914926</v>
      </c>
      <c r="T36" s="462">
        <f t="shared" si="1"/>
        <v>2.036551215782435</v>
      </c>
      <c r="U36" s="514">
        <f t="shared" si="4"/>
        <v>0.9064005277841377</v>
      </c>
    </row>
    <row r="37" spans="1:21" ht="21.75" customHeight="1">
      <c r="A37" s="435" t="s">
        <v>540</v>
      </c>
      <c r="B37" s="465" t="s">
        <v>541</v>
      </c>
      <c r="C37" s="495">
        <f t="shared" si="16"/>
        <v>22077976</v>
      </c>
      <c r="D37" s="979">
        <v>13818009</v>
      </c>
      <c r="E37" s="979">
        <v>8259967</v>
      </c>
      <c r="F37" s="979">
        <v>4451325</v>
      </c>
      <c r="G37" s="979"/>
      <c r="H37" s="495">
        <f>SUM(I37,R37)</f>
        <v>17626651</v>
      </c>
      <c r="I37" s="495">
        <f>+J37+K37+L37+M37+N37+O37+P37+Q37</f>
        <v>14614947</v>
      </c>
      <c r="J37" s="979">
        <v>4048847</v>
      </c>
      <c r="K37" s="979">
        <v>103315</v>
      </c>
      <c r="L37" s="979"/>
      <c r="M37" s="979">
        <v>10462785</v>
      </c>
      <c r="N37" s="979"/>
      <c r="O37" s="979"/>
      <c r="P37" s="979"/>
      <c r="Q37" s="979">
        <v>0</v>
      </c>
      <c r="R37" s="979">
        <v>3011704</v>
      </c>
      <c r="S37" s="461">
        <f t="shared" si="14"/>
        <v>13474489</v>
      </c>
      <c r="T37" s="462">
        <f t="shared" si="1"/>
        <v>28.410380140276935</v>
      </c>
      <c r="U37" s="514">
        <f t="shared" si="4"/>
        <v>0.8291391824799844</v>
      </c>
    </row>
    <row r="38" spans="1:21" ht="21.75" customHeight="1">
      <c r="A38" s="458" t="s">
        <v>49</v>
      </c>
      <c r="B38" s="459" t="s">
        <v>492</v>
      </c>
      <c r="C38" s="495">
        <f>+C39+C40+C41+C42</f>
        <v>46589879</v>
      </c>
      <c r="D38" s="495">
        <f>+D39+D40+D41+D42</f>
        <v>35061438</v>
      </c>
      <c r="E38" s="495">
        <f>+E39+E40+E41+E42</f>
        <v>11528441</v>
      </c>
      <c r="F38" s="495">
        <f>+F39+F40+F41+F42</f>
        <v>287860</v>
      </c>
      <c r="G38" s="495">
        <f>+G39+G40+G41+G42</f>
        <v>0</v>
      </c>
      <c r="H38" s="495">
        <f aca="true" t="shared" si="17" ref="H38:S38">+H39+H40+H41+H42</f>
        <v>46302019</v>
      </c>
      <c r="I38" s="495">
        <f t="shared" si="17"/>
        <v>22337414</v>
      </c>
      <c r="J38" s="495">
        <f t="shared" si="17"/>
        <v>3045324</v>
      </c>
      <c r="K38" s="495">
        <f t="shared" si="17"/>
        <v>1391740</v>
      </c>
      <c r="L38" s="495">
        <f t="shared" si="17"/>
        <v>0</v>
      </c>
      <c r="M38" s="495">
        <f t="shared" si="17"/>
        <v>17392543</v>
      </c>
      <c r="N38" s="495">
        <f t="shared" si="17"/>
        <v>396967</v>
      </c>
      <c r="O38" s="495">
        <f t="shared" si="17"/>
        <v>0</v>
      </c>
      <c r="P38" s="495">
        <f t="shared" si="17"/>
        <v>0</v>
      </c>
      <c r="Q38" s="495">
        <f t="shared" si="17"/>
        <v>110840</v>
      </c>
      <c r="R38" s="495">
        <f t="shared" si="17"/>
        <v>23964605</v>
      </c>
      <c r="S38" s="495">
        <f t="shared" si="17"/>
        <v>41864955</v>
      </c>
      <c r="T38" s="462">
        <f t="shared" si="1"/>
        <v>19.863821299994708</v>
      </c>
      <c r="U38" s="514">
        <f t="shared" si="4"/>
        <v>0.48242850921900404</v>
      </c>
    </row>
    <row r="39" spans="1:21" ht="21.75" customHeight="1">
      <c r="A39" s="435" t="s">
        <v>113</v>
      </c>
      <c r="B39" s="434" t="s">
        <v>491</v>
      </c>
      <c r="C39" s="495">
        <f t="shared" si="16"/>
        <v>9022303</v>
      </c>
      <c r="D39" s="980">
        <v>7654006</v>
      </c>
      <c r="E39" s="980">
        <v>1368297</v>
      </c>
      <c r="F39" s="980">
        <v>0</v>
      </c>
      <c r="G39" s="460"/>
      <c r="H39" s="495">
        <f aca="true" t="shared" si="18" ref="H39:H79">+I39+R39</f>
        <v>9022303</v>
      </c>
      <c r="I39" s="495">
        <f>+J39+K39+L39+M39+N39+O39+P39+Q39</f>
        <v>4314935</v>
      </c>
      <c r="J39" s="980">
        <v>138271</v>
      </c>
      <c r="K39" s="980">
        <v>219155</v>
      </c>
      <c r="L39" s="980">
        <v>0</v>
      </c>
      <c r="M39" s="980">
        <v>3957509</v>
      </c>
      <c r="N39" s="980"/>
      <c r="O39" s="980"/>
      <c r="P39" s="980"/>
      <c r="Q39" s="980"/>
      <c r="R39" s="980">
        <v>4707368</v>
      </c>
      <c r="S39" s="463">
        <f>+R39+Q39+P39+O39+N39+M39</f>
        <v>8664877</v>
      </c>
      <c r="T39" s="462">
        <f t="shared" si="1"/>
        <v>8.283461975672866</v>
      </c>
      <c r="U39" s="514">
        <f t="shared" si="4"/>
        <v>0.4782520604772418</v>
      </c>
    </row>
    <row r="40" spans="1:21" ht="21.75" customHeight="1">
      <c r="A40" s="435" t="s">
        <v>114</v>
      </c>
      <c r="B40" s="434" t="s">
        <v>490</v>
      </c>
      <c r="C40" s="495">
        <f t="shared" si="16"/>
        <v>11081308</v>
      </c>
      <c r="D40" s="980">
        <v>8835895</v>
      </c>
      <c r="E40" s="980">
        <v>2245413</v>
      </c>
      <c r="F40" s="980">
        <v>287460</v>
      </c>
      <c r="G40" s="460"/>
      <c r="H40" s="495">
        <f t="shared" si="18"/>
        <v>10793848</v>
      </c>
      <c r="I40" s="495">
        <f>+J40+K40+L40+M40+N40+O40+P40+Q40</f>
        <v>3685469</v>
      </c>
      <c r="J40" s="980">
        <v>1364153</v>
      </c>
      <c r="K40" s="980">
        <v>51278</v>
      </c>
      <c r="L40" s="980">
        <v>0</v>
      </c>
      <c r="M40" s="980">
        <v>2270038</v>
      </c>
      <c r="N40" s="980"/>
      <c r="O40" s="980"/>
      <c r="P40" s="980"/>
      <c r="Q40" s="980"/>
      <c r="R40" s="980">
        <v>7108379</v>
      </c>
      <c r="S40" s="463">
        <f>+R40+Q40+P40+O40+N40+M40</f>
        <v>9378417</v>
      </c>
      <c r="T40" s="462">
        <f t="shared" si="1"/>
        <v>38.40572258239046</v>
      </c>
      <c r="U40" s="514">
        <f t="shared" si="4"/>
        <v>0.34144162489595925</v>
      </c>
    </row>
    <row r="41" spans="1:21" ht="21.75" customHeight="1">
      <c r="A41" s="435" t="s">
        <v>115</v>
      </c>
      <c r="B41" s="434" t="s">
        <v>553</v>
      </c>
      <c r="C41" s="495">
        <f t="shared" si="16"/>
        <v>14659930</v>
      </c>
      <c r="D41" s="980">
        <v>8884591</v>
      </c>
      <c r="E41" s="980">
        <v>5775339</v>
      </c>
      <c r="F41" s="980">
        <v>400</v>
      </c>
      <c r="G41" s="460"/>
      <c r="H41" s="495">
        <f t="shared" si="18"/>
        <v>14659530</v>
      </c>
      <c r="I41" s="495">
        <f>+J41+K41+L41+M41+N41+O41+P41+Q41</f>
        <v>8840674</v>
      </c>
      <c r="J41" s="980">
        <v>1083122</v>
      </c>
      <c r="K41" s="980">
        <v>85870</v>
      </c>
      <c r="L41" s="980"/>
      <c r="M41" s="980">
        <v>7560842</v>
      </c>
      <c r="N41" s="980"/>
      <c r="O41" s="980"/>
      <c r="P41" s="980"/>
      <c r="Q41" s="980">
        <v>110840</v>
      </c>
      <c r="R41" s="980">
        <v>5818856</v>
      </c>
      <c r="S41" s="463">
        <f>+R41+Q41+P41+O41+N41+M41</f>
        <v>13490538</v>
      </c>
      <c r="T41" s="462">
        <f t="shared" si="1"/>
        <v>13.222883232658505</v>
      </c>
      <c r="U41" s="514">
        <f t="shared" si="4"/>
        <v>0.6030666740338878</v>
      </c>
    </row>
    <row r="42" spans="1:21" ht="21.75" customHeight="1">
      <c r="A42" s="435" t="s">
        <v>489</v>
      </c>
      <c r="B42" s="505" t="s">
        <v>554</v>
      </c>
      <c r="C42" s="495">
        <f t="shared" si="16"/>
        <v>11826338</v>
      </c>
      <c r="D42" s="980">
        <v>9686946</v>
      </c>
      <c r="E42" s="980">
        <v>2139392</v>
      </c>
      <c r="F42" s="980"/>
      <c r="G42" s="460"/>
      <c r="H42" s="495">
        <f t="shared" si="18"/>
        <v>11826338</v>
      </c>
      <c r="I42" s="495">
        <f>+J42+K42+L42+M42+N42+O42+P42+Q42</f>
        <v>5496336</v>
      </c>
      <c r="J42" s="980">
        <v>459778</v>
      </c>
      <c r="K42" s="980">
        <v>1035437</v>
      </c>
      <c r="L42" s="980">
        <v>0</v>
      </c>
      <c r="M42" s="980">
        <v>3604154</v>
      </c>
      <c r="N42" s="980">
        <v>396967</v>
      </c>
      <c r="O42" s="980"/>
      <c r="P42" s="980"/>
      <c r="Q42" s="980"/>
      <c r="R42" s="980">
        <v>6330002</v>
      </c>
      <c r="S42" s="463">
        <f>+R42+Q42+P42+O42+N42+M42</f>
        <v>10331123</v>
      </c>
      <c r="T42" s="462">
        <f t="shared" si="1"/>
        <v>27.203849982970475</v>
      </c>
      <c r="U42" s="514">
        <f t="shared" si="4"/>
        <v>0.46475384011517346</v>
      </c>
    </row>
    <row r="43" spans="1:21" ht="21.75" customHeight="1">
      <c r="A43" s="458" t="s">
        <v>58</v>
      </c>
      <c r="B43" s="459" t="s">
        <v>488</v>
      </c>
      <c r="C43" s="495">
        <f t="shared" si="16"/>
        <v>30723362</v>
      </c>
      <c r="D43" s="495">
        <f>SUM(D44:D46)</f>
        <v>20176454</v>
      </c>
      <c r="E43" s="495">
        <f>SUM(E44:E46)</f>
        <v>10546908</v>
      </c>
      <c r="F43" s="495">
        <f>SUM(F44:F46)</f>
        <v>12200</v>
      </c>
      <c r="G43" s="495">
        <f>SUM(G44:G46)</f>
        <v>0</v>
      </c>
      <c r="H43" s="495">
        <f t="shared" si="18"/>
        <v>30711162</v>
      </c>
      <c r="I43" s="495">
        <f>SUM(J43:Q43)</f>
        <v>19013389</v>
      </c>
      <c r="J43" s="495">
        <f aca="true" t="shared" si="19" ref="J43:R43">SUM(J44:J46)</f>
        <v>3475079</v>
      </c>
      <c r="K43" s="495">
        <f t="shared" si="19"/>
        <v>2330065</v>
      </c>
      <c r="L43" s="495">
        <f t="shared" si="19"/>
        <v>0</v>
      </c>
      <c r="M43" s="495">
        <f t="shared" si="19"/>
        <v>13208245</v>
      </c>
      <c r="N43" s="495">
        <f t="shared" si="19"/>
        <v>0</v>
      </c>
      <c r="O43" s="495">
        <f t="shared" si="19"/>
        <v>0</v>
      </c>
      <c r="P43" s="495">
        <f t="shared" si="19"/>
        <v>0</v>
      </c>
      <c r="Q43" s="495">
        <f t="shared" si="19"/>
        <v>0</v>
      </c>
      <c r="R43" s="495">
        <f t="shared" si="19"/>
        <v>11697773</v>
      </c>
      <c r="S43" s="463">
        <f>+R43+Q43+P43+O43+N43+M43</f>
        <v>24906018</v>
      </c>
      <c r="T43" s="977">
        <f t="shared" si="1"/>
        <v>30.53187414405712</v>
      </c>
      <c r="U43" s="514">
        <f t="shared" si="4"/>
        <v>0.619103536362447</v>
      </c>
    </row>
    <row r="44" spans="1:21" ht="21.75" customHeight="1">
      <c r="A44" s="435" t="s">
        <v>117</v>
      </c>
      <c r="B44" s="434" t="s">
        <v>475</v>
      </c>
      <c r="C44" s="495">
        <f t="shared" si="16"/>
        <v>8761020</v>
      </c>
      <c r="D44" s="981">
        <v>4898425</v>
      </c>
      <c r="E44" s="982">
        <v>3862595</v>
      </c>
      <c r="F44" s="460"/>
      <c r="G44" s="460"/>
      <c r="H44" s="495">
        <f t="shared" si="18"/>
        <v>8761020</v>
      </c>
      <c r="I44" s="495">
        <f>+J44+K44+L44+M44+N44+O44+P44+Q44</f>
        <v>7109703</v>
      </c>
      <c r="J44" s="982">
        <v>813767</v>
      </c>
      <c r="K44" s="982">
        <v>1953451</v>
      </c>
      <c r="L44" s="983"/>
      <c r="M44" s="982">
        <v>4342485</v>
      </c>
      <c r="N44" s="983"/>
      <c r="O44" s="983"/>
      <c r="P44" s="983"/>
      <c r="Q44" s="983"/>
      <c r="R44" s="984">
        <v>1651317</v>
      </c>
      <c r="S44" s="463">
        <f aca="true" t="shared" si="20" ref="S44:S52">+R44+Q44+P44+O44+N44+M44</f>
        <v>5993802</v>
      </c>
      <c r="T44" s="462">
        <f aca="true" t="shared" si="21" ref="T44:T79">(((J44+K44+L44))/I44)*100</f>
        <v>38.92171023177761</v>
      </c>
      <c r="U44" s="514">
        <f t="shared" si="4"/>
        <v>0.8115154399830157</v>
      </c>
    </row>
    <row r="45" spans="1:21" ht="21.75" customHeight="1">
      <c r="A45" s="435" t="s">
        <v>118</v>
      </c>
      <c r="B45" s="434" t="s">
        <v>487</v>
      </c>
      <c r="C45" s="495">
        <f t="shared" si="16"/>
        <v>8777565</v>
      </c>
      <c r="D45" s="981">
        <v>5928654</v>
      </c>
      <c r="E45" s="982">
        <v>2848911</v>
      </c>
      <c r="F45" s="460"/>
      <c r="G45" s="460"/>
      <c r="H45" s="495">
        <f t="shared" si="18"/>
        <v>8777565</v>
      </c>
      <c r="I45" s="495">
        <f>+J45+K45+L45+M45+N45+O45+P45+Q45</f>
        <v>4713442</v>
      </c>
      <c r="J45" s="982">
        <v>792941</v>
      </c>
      <c r="K45" s="982">
        <v>235825</v>
      </c>
      <c r="L45" s="983"/>
      <c r="M45" s="982">
        <v>3684676</v>
      </c>
      <c r="N45" s="983"/>
      <c r="O45" s="983"/>
      <c r="P45" s="983"/>
      <c r="Q45" s="983"/>
      <c r="R45" s="984">
        <v>4064123</v>
      </c>
      <c r="S45" s="463">
        <f t="shared" si="20"/>
        <v>7748799</v>
      </c>
      <c r="T45" s="462">
        <f t="shared" si="21"/>
        <v>21.826215322051272</v>
      </c>
      <c r="U45" s="514">
        <f t="shared" si="4"/>
        <v>0.5369874219102906</v>
      </c>
    </row>
    <row r="46" spans="1:21" ht="21.75" customHeight="1">
      <c r="A46" s="435" t="s">
        <v>119</v>
      </c>
      <c r="B46" s="434" t="s">
        <v>538</v>
      </c>
      <c r="C46" s="495">
        <f aca="true" t="shared" si="22" ref="C46:C79">+D46+E46</f>
        <v>13184777</v>
      </c>
      <c r="D46" s="981">
        <v>9349375</v>
      </c>
      <c r="E46" s="982">
        <v>3835402</v>
      </c>
      <c r="F46" s="460">
        <v>12200</v>
      </c>
      <c r="G46" s="460"/>
      <c r="H46" s="495">
        <f t="shared" si="18"/>
        <v>13172577</v>
      </c>
      <c r="I46" s="495">
        <f>+J46+K46+L46+M46+N46+O46+P46+Q46</f>
        <v>7190244</v>
      </c>
      <c r="J46" s="982">
        <v>1868371</v>
      </c>
      <c r="K46" s="982">
        <v>140789</v>
      </c>
      <c r="L46" s="983"/>
      <c r="M46" s="982">
        <v>5181084</v>
      </c>
      <c r="N46" s="983"/>
      <c r="O46" s="983"/>
      <c r="P46" s="983"/>
      <c r="Q46" s="983"/>
      <c r="R46" s="984">
        <v>5982333</v>
      </c>
      <c r="S46" s="463">
        <f t="shared" si="20"/>
        <v>11163417</v>
      </c>
      <c r="T46" s="462">
        <f t="shared" si="21"/>
        <v>27.942862578794266</v>
      </c>
      <c r="U46" s="514">
        <f t="shared" si="4"/>
        <v>0.5458494567919397</v>
      </c>
    </row>
    <row r="47" spans="1:21" ht="21.75" customHeight="1">
      <c r="A47" s="458" t="s">
        <v>59</v>
      </c>
      <c r="B47" s="459" t="s">
        <v>486</v>
      </c>
      <c r="C47" s="461">
        <f>+C48+C49+C50+C52+C51</f>
        <v>40904529</v>
      </c>
      <c r="D47" s="461">
        <f aca="true" t="shared" si="23" ref="D47:P47">+D48+D49+D50+D52+D51</f>
        <v>30210425</v>
      </c>
      <c r="E47" s="461">
        <f t="shared" si="23"/>
        <v>10694104</v>
      </c>
      <c r="F47" s="461">
        <f t="shared" si="23"/>
        <v>1127662</v>
      </c>
      <c r="G47" s="461">
        <f t="shared" si="23"/>
        <v>0</v>
      </c>
      <c r="H47" s="461">
        <f t="shared" si="23"/>
        <v>39776867</v>
      </c>
      <c r="I47" s="461">
        <f t="shared" si="23"/>
        <v>28071866</v>
      </c>
      <c r="J47" s="461">
        <f t="shared" si="23"/>
        <v>4183561</v>
      </c>
      <c r="K47" s="461">
        <f t="shared" si="23"/>
        <v>6709030</v>
      </c>
      <c r="L47" s="461">
        <f t="shared" si="23"/>
        <v>16250</v>
      </c>
      <c r="M47" s="461">
        <f t="shared" si="23"/>
        <v>17163024</v>
      </c>
      <c r="N47" s="461">
        <f t="shared" si="23"/>
        <v>1</v>
      </c>
      <c r="O47" s="461">
        <f t="shared" si="23"/>
        <v>0</v>
      </c>
      <c r="P47" s="461">
        <f t="shared" si="23"/>
        <v>0</v>
      </c>
      <c r="Q47" s="461">
        <f>+Q48+Q49+Q50+Q52+Q51</f>
        <v>0</v>
      </c>
      <c r="R47" s="461">
        <f>+R48+R49+R50+R52+R51</f>
        <v>11705001</v>
      </c>
      <c r="S47" s="461">
        <f>+S48+S49+S50+S52+S51</f>
        <v>28868026</v>
      </c>
      <c r="T47" s="462">
        <f t="shared" si="21"/>
        <v>38.86040564599446</v>
      </c>
      <c r="U47" s="514">
        <f t="shared" si="4"/>
        <v>0.7057334606066386</v>
      </c>
    </row>
    <row r="48" spans="1:21" ht="21.75" customHeight="1">
      <c r="A48" s="464" t="s">
        <v>120</v>
      </c>
      <c r="B48" s="528" t="s">
        <v>567</v>
      </c>
      <c r="C48" s="495">
        <f t="shared" si="22"/>
        <v>10251704</v>
      </c>
      <c r="D48" s="985">
        <v>7019246</v>
      </c>
      <c r="E48" s="986">
        <v>3232458</v>
      </c>
      <c r="F48" s="986">
        <v>3718</v>
      </c>
      <c r="G48" s="460"/>
      <c r="H48" s="495">
        <f t="shared" si="18"/>
        <v>10247986</v>
      </c>
      <c r="I48" s="495">
        <f>+J48+K48+L48+M48+N48+O48+P48+Q48</f>
        <v>7379070</v>
      </c>
      <c r="J48" s="986">
        <v>1345132</v>
      </c>
      <c r="K48" s="986">
        <v>182735</v>
      </c>
      <c r="L48" s="986">
        <v>2500</v>
      </c>
      <c r="M48" s="986">
        <f>C48-(F48+J48+K48+L48+N48+O48+P48+Q48+R48+G48)</f>
        <v>5848703</v>
      </c>
      <c r="N48" s="986">
        <v>0</v>
      </c>
      <c r="O48" s="986">
        <v>0</v>
      </c>
      <c r="P48" s="986">
        <v>0</v>
      </c>
      <c r="Q48" s="986">
        <v>0</v>
      </c>
      <c r="R48" s="986">
        <v>2868916</v>
      </c>
      <c r="S48" s="463">
        <f t="shared" si="20"/>
        <v>8717619</v>
      </c>
      <c r="T48" s="462">
        <f t="shared" si="21"/>
        <v>20.73929370503329</v>
      </c>
      <c r="U48" s="514">
        <f t="shared" si="4"/>
        <v>0.7200507494838498</v>
      </c>
    </row>
    <row r="49" spans="1:21" ht="21.75" customHeight="1">
      <c r="A49" s="464" t="s">
        <v>121</v>
      </c>
      <c r="B49" s="528" t="s">
        <v>485</v>
      </c>
      <c r="C49" s="495">
        <f t="shared" si="22"/>
        <v>1574835</v>
      </c>
      <c r="D49" s="985">
        <v>406376</v>
      </c>
      <c r="E49" s="986">
        <v>1168459</v>
      </c>
      <c r="F49" s="986">
        <v>0</v>
      </c>
      <c r="G49" s="460"/>
      <c r="H49" s="495">
        <f t="shared" si="18"/>
        <v>1574835</v>
      </c>
      <c r="I49" s="495">
        <f>+J49+K49+L49+M49+N49+O49+P49+Q49</f>
        <v>1198599</v>
      </c>
      <c r="J49" s="986">
        <v>762038</v>
      </c>
      <c r="K49" s="986">
        <v>18000</v>
      </c>
      <c r="L49" s="986">
        <v>0</v>
      </c>
      <c r="M49" s="986">
        <f>C49-(F49+J49+K49+L49+N49+O49+P49+Q49+R49+G49)</f>
        <v>418561</v>
      </c>
      <c r="N49" s="986">
        <v>0</v>
      </c>
      <c r="O49" s="986">
        <v>0</v>
      </c>
      <c r="P49" s="986">
        <v>0</v>
      </c>
      <c r="Q49" s="986">
        <v>0</v>
      </c>
      <c r="R49" s="986">
        <v>376236</v>
      </c>
      <c r="S49" s="463">
        <f t="shared" si="20"/>
        <v>794797</v>
      </c>
      <c r="T49" s="462">
        <f t="shared" si="21"/>
        <v>65.07914657028748</v>
      </c>
      <c r="U49" s="514">
        <f t="shared" si="4"/>
        <v>0.7610949718541943</v>
      </c>
    </row>
    <row r="50" spans="1:21" ht="21.75" customHeight="1">
      <c r="A50" s="464" t="s">
        <v>122</v>
      </c>
      <c r="B50" s="528" t="s">
        <v>495</v>
      </c>
      <c r="C50" s="495">
        <f t="shared" si="22"/>
        <v>12256694</v>
      </c>
      <c r="D50" s="985">
        <v>10980611</v>
      </c>
      <c r="E50" s="986">
        <v>1276083</v>
      </c>
      <c r="F50" s="986">
        <v>350</v>
      </c>
      <c r="G50" s="460"/>
      <c r="H50" s="495">
        <f t="shared" si="18"/>
        <v>12256344</v>
      </c>
      <c r="I50" s="495">
        <f>+J50+K50+L50+M50+N50+O50+P50+Q50</f>
        <v>8636167</v>
      </c>
      <c r="J50" s="986">
        <v>581851</v>
      </c>
      <c r="K50" s="986">
        <v>5947108</v>
      </c>
      <c r="L50" s="986">
        <v>13750</v>
      </c>
      <c r="M50" s="986">
        <f>C50-(F50+J50+K50+L50+N50+O50+P50+Q50+R50+G50)</f>
        <v>2093457</v>
      </c>
      <c r="N50" s="986">
        <v>1</v>
      </c>
      <c r="O50" s="986">
        <v>0</v>
      </c>
      <c r="P50" s="986">
        <v>0</v>
      </c>
      <c r="Q50" s="986">
        <v>0</v>
      </c>
      <c r="R50" s="986">
        <v>3620177</v>
      </c>
      <c r="S50" s="463">
        <f t="shared" si="20"/>
        <v>5713635</v>
      </c>
      <c r="T50" s="462">
        <f t="shared" si="21"/>
        <v>75.7594080799966</v>
      </c>
      <c r="U50" s="514">
        <f t="shared" si="4"/>
        <v>0.7046283133045221</v>
      </c>
    </row>
    <row r="51" spans="1:21" ht="21.75" customHeight="1">
      <c r="A51" s="464" t="s">
        <v>484</v>
      </c>
      <c r="B51" s="528" t="s">
        <v>568</v>
      </c>
      <c r="C51" s="495">
        <f t="shared" si="22"/>
        <v>8476281</v>
      </c>
      <c r="D51" s="985">
        <v>6229140</v>
      </c>
      <c r="E51" s="986">
        <v>2247141</v>
      </c>
      <c r="F51" s="986">
        <v>106000</v>
      </c>
      <c r="G51" s="460"/>
      <c r="H51" s="495">
        <f t="shared" si="18"/>
        <v>8370281</v>
      </c>
      <c r="I51" s="495">
        <f>+J51+K51+L51+M51+N51+O51+P51+Q51</f>
        <v>5863429</v>
      </c>
      <c r="J51" s="986">
        <v>657006</v>
      </c>
      <c r="K51" s="986">
        <v>0</v>
      </c>
      <c r="L51" s="986">
        <v>0</v>
      </c>
      <c r="M51" s="986">
        <f>C51-(F51+J51+K51+L51+N51+O51+P51+Q51+R51+G51)</f>
        <v>5206423</v>
      </c>
      <c r="N51" s="986">
        <v>0</v>
      </c>
      <c r="O51" s="986">
        <v>0</v>
      </c>
      <c r="P51" s="986">
        <v>0</v>
      </c>
      <c r="Q51" s="986">
        <v>0</v>
      </c>
      <c r="R51" s="986">
        <v>2506852</v>
      </c>
      <c r="S51" s="463">
        <f t="shared" si="20"/>
        <v>7713275</v>
      </c>
      <c r="T51" s="462">
        <f t="shared" si="21"/>
        <v>11.205149751109802</v>
      </c>
      <c r="U51" s="514">
        <f t="shared" si="4"/>
        <v>0.7005056341597133</v>
      </c>
    </row>
    <row r="52" spans="1:21" ht="21.75" customHeight="1">
      <c r="A52" s="464" t="s">
        <v>536</v>
      </c>
      <c r="B52" s="528" t="s">
        <v>483</v>
      </c>
      <c r="C52" s="495">
        <f t="shared" si="22"/>
        <v>8345015</v>
      </c>
      <c r="D52" s="985">
        <v>5575052</v>
      </c>
      <c r="E52" s="986">
        <v>2769963</v>
      </c>
      <c r="F52" s="986">
        <v>1017594</v>
      </c>
      <c r="G52" s="460"/>
      <c r="H52" s="495">
        <f t="shared" si="18"/>
        <v>7327421</v>
      </c>
      <c r="I52" s="495">
        <f>+J52+K52+L52+M52+N52+O52+P52+Q52</f>
        <v>4994601</v>
      </c>
      <c r="J52" s="986">
        <v>837534</v>
      </c>
      <c r="K52" s="986">
        <v>561187</v>
      </c>
      <c r="L52" s="986">
        <v>0</v>
      </c>
      <c r="M52" s="986">
        <f>C52-(F52+J52+K52+L52+N52+O52+P52+Q52+R52+G52)</f>
        <v>3595880</v>
      </c>
      <c r="N52" s="986">
        <v>0</v>
      </c>
      <c r="O52" s="986">
        <v>0</v>
      </c>
      <c r="P52" s="986">
        <v>0</v>
      </c>
      <c r="Q52" s="986">
        <v>0</v>
      </c>
      <c r="R52" s="986">
        <v>2332820</v>
      </c>
      <c r="S52" s="463">
        <f t="shared" si="20"/>
        <v>5928700</v>
      </c>
      <c r="T52" s="462">
        <f t="shared" si="21"/>
        <v>28.00465943125387</v>
      </c>
      <c r="U52" s="514">
        <f t="shared" si="4"/>
        <v>0.6816315044542958</v>
      </c>
    </row>
    <row r="53" spans="1:21" ht="21.75" customHeight="1">
      <c r="A53" s="458" t="s">
        <v>60</v>
      </c>
      <c r="B53" s="459" t="s">
        <v>482</v>
      </c>
      <c r="C53" s="495">
        <f>+C54+C55+C56+C57+C58+C59</f>
        <v>81194158</v>
      </c>
      <c r="D53" s="495">
        <f aca="true" t="shared" si="24" ref="D53:S53">+D54+D55+D56+D57+D58+D59</f>
        <v>63992181</v>
      </c>
      <c r="E53" s="495">
        <f t="shared" si="24"/>
        <v>17201977</v>
      </c>
      <c r="F53" s="495">
        <f t="shared" si="24"/>
        <v>9750</v>
      </c>
      <c r="G53" s="495">
        <f t="shared" si="24"/>
        <v>0</v>
      </c>
      <c r="H53" s="495">
        <f t="shared" si="24"/>
        <v>81184408</v>
      </c>
      <c r="I53" s="495">
        <f t="shared" si="24"/>
        <v>63159280</v>
      </c>
      <c r="J53" s="495">
        <f t="shared" si="24"/>
        <v>9639233</v>
      </c>
      <c r="K53" s="495">
        <f t="shared" si="24"/>
        <v>4629392</v>
      </c>
      <c r="L53" s="495">
        <f t="shared" si="24"/>
        <v>0</v>
      </c>
      <c r="M53" s="495">
        <f t="shared" si="24"/>
        <v>48890655</v>
      </c>
      <c r="N53" s="495">
        <f t="shared" si="24"/>
        <v>0</v>
      </c>
      <c r="O53" s="495">
        <f t="shared" si="24"/>
        <v>0</v>
      </c>
      <c r="P53" s="495">
        <f t="shared" si="24"/>
        <v>0</v>
      </c>
      <c r="Q53" s="495">
        <f t="shared" si="24"/>
        <v>0</v>
      </c>
      <c r="R53" s="495">
        <f t="shared" si="24"/>
        <v>18025128</v>
      </c>
      <c r="S53" s="495">
        <f t="shared" si="24"/>
        <v>66915783</v>
      </c>
      <c r="T53" s="977">
        <f t="shared" si="21"/>
        <v>22.591494076563254</v>
      </c>
      <c r="U53" s="514">
        <f t="shared" si="4"/>
        <v>0.7779730314717574</v>
      </c>
    </row>
    <row r="54" spans="1:21" ht="21.75" customHeight="1">
      <c r="A54" s="435" t="s">
        <v>481</v>
      </c>
      <c r="B54" s="434" t="s">
        <v>504</v>
      </c>
      <c r="C54" s="495">
        <f t="shared" si="22"/>
        <v>9513733</v>
      </c>
      <c r="D54" s="980">
        <v>6912108</v>
      </c>
      <c r="E54" s="980">
        <v>2601625</v>
      </c>
      <c r="F54" s="980">
        <v>0</v>
      </c>
      <c r="G54" s="460"/>
      <c r="H54" s="495">
        <f t="shared" si="18"/>
        <v>9513733</v>
      </c>
      <c r="I54" s="495">
        <f aca="true" t="shared" si="25" ref="I54:I79">SUM(J54:Q54)</f>
        <v>5617890</v>
      </c>
      <c r="J54" s="980">
        <v>419190</v>
      </c>
      <c r="K54" s="980">
        <v>1003231</v>
      </c>
      <c r="L54" s="980">
        <v>0</v>
      </c>
      <c r="M54" s="980">
        <v>4195469</v>
      </c>
      <c r="N54" s="980"/>
      <c r="O54" s="980"/>
      <c r="P54" s="980"/>
      <c r="Q54" s="980"/>
      <c r="R54" s="980">
        <v>3895843</v>
      </c>
      <c r="S54" s="461">
        <f aca="true" t="shared" si="26" ref="S54:S79">SUM(M54:R54)</f>
        <v>8091312</v>
      </c>
      <c r="T54" s="462">
        <f t="shared" si="21"/>
        <v>25.319488277627368</v>
      </c>
      <c r="U54" s="514">
        <f t="shared" si="4"/>
        <v>0.5905032230776289</v>
      </c>
    </row>
    <row r="55" spans="1:21" ht="21.75" customHeight="1">
      <c r="A55" s="435" t="s">
        <v>480</v>
      </c>
      <c r="B55" s="434" t="s">
        <v>479</v>
      </c>
      <c r="C55" s="495">
        <f t="shared" si="22"/>
        <v>18969915</v>
      </c>
      <c r="D55" s="980">
        <v>17036315</v>
      </c>
      <c r="E55" s="980">
        <v>1933600</v>
      </c>
      <c r="F55" s="980"/>
      <c r="G55" s="460"/>
      <c r="H55" s="495">
        <f t="shared" si="18"/>
        <v>18969915</v>
      </c>
      <c r="I55" s="495">
        <f t="shared" si="25"/>
        <v>17363820</v>
      </c>
      <c r="J55" s="980">
        <v>2339013</v>
      </c>
      <c r="K55" s="980">
        <v>84154</v>
      </c>
      <c r="L55" s="980">
        <v>0</v>
      </c>
      <c r="M55" s="980">
        <v>14940653</v>
      </c>
      <c r="N55" s="980"/>
      <c r="O55" s="980"/>
      <c r="P55" s="980"/>
      <c r="Q55" s="980"/>
      <c r="R55" s="980">
        <v>1606095</v>
      </c>
      <c r="S55" s="461">
        <f t="shared" si="26"/>
        <v>16546748</v>
      </c>
      <c r="T55" s="462">
        <f t="shared" si="21"/>
        <v>13.955264452177</v>
      </c>
      <c r="U55" s="514">
        <f t="shared" si="4"/>
        <v>0.915334623270584</v>
      </c>
    </row>
    <row r="56" spans="1:21" ht="21.75" customHeight="1">
      <c r="A56" s="435" t="s">
        <v>478</v>
      </c>
      <c r="B56" s="434" t="s">
        <v>477</v>
      </c>
      <c r="C56" s="495">
        <f t="shared" si="22"/>
        <v>21858690</v>
      </c>
      <c r="D56" s="980">
        <v>17888328</v>
      </c>
      <c r="E56" s="980">
        <v>3970362</v>
      </c>
      <c r="F56" s="980"/>
      <c r="G56" s="460"/>
      <c r="H56" s="495">
        <f t="shared" si="18"/>
        <v>21858690</v>
      </c>
      <c r="I56" s="495">
        <f t="shared" si="25"/>
        <v>18893075</v>
      </c>
      <c r="J56" s="980">
        <v>1818940</v>
      </c>
      <c r="K56" s="980">
        <v>437770</v>
      </c>
      <c r="L56" s="980"/>
      <c r="M56" s="980">
        <v>16636365</v>
      </c>
      <c r="N56" s="980"/>
      <c r="O56" s="980"/>
      <c r="P56" s="980"/>
      <c r="Q56" s="980"/>
      <c r="R56" s="980">
        <v>2965615</v>
      </c>
      <c r="S56" s="461">
        <f t="shared" si="26"/>
        <v>19601980</v>
      </c>
      <c r="T56" s="462">
        <f t="shared" si="21"/>
        <v>11.944641092040339</v>
      </c>
      <c r="U56" s="514">
        <f t="shared" si="4"/>
        <v>0.8643278714323686</v>
      </c>
    </row>
    <row r="57" spans="1:21" ht="21.75" customHeight="1">
      <c r="A57" s="435" t="s">
        <v>476</v>
      </c>
      <c r="B57" s="434" t="s">
        <v>559</v>
      </c>
      <c r="C57" s="495">
        <f t="shared" si="22"/>
        <v>13309991</v>
      </c>
      <c r="D57" s="980">
        <v>9066690</v>
      </c>
      <c r="E57" s="980">
        <v>4243301</v>
      </c>
      <c r="F57" s="980">
        <v>9750</v>
      </c>
      <c r="G57" s="460"/>
      <c r="H57" s="495">
        <f t="shared" si="18"/>
        <v>13300241</v>
      </c>
      <c r="I57" s="495">
        <f t="shared" si="25"/>
        <v>12463375</v>
      </c>
      <c r="J57" s="980">
        <v>2366729</v>
      </c>
      <c r="K57" s="980">
        <v>2490009</v>
      </c>
      <c r="L57" s="980">
        <v>0</v>
      </c>
      <c r="M57" s="980">
        <v>7606637</v>
      </c>
      <c r="N57" s="980"/>
      <c r="O57" s="980"/>
      <c r="P57" s="980"/>
      <c r="Q57" s="980"/>
      <c r="R57" s="980">
        <v>836866</v>
      </c>
      <c r="S57" s="461">
        <f t="shared" si="26"/>
        <v>8443503</v>
      </c>
      <c r="T57" s="462">
        <f t="shared" si="21"/>
        <v>38.968080475794075</v>
      </c>
      <c r="U57" s="514">
        <f t="shared" si="4"/>
        <v>0.9370788845104385</v>
      </c>
    </row>
    <row r="58" spans="1:21" ht="21.75" customHeight="1">
      <c r="A58" s="435" t="s">
        <v>474</v>
      </c>
      <c r="B58" s="434" t="s">
        <v>530</v>
      </c>
      <c r="C58" s="495">
        <f t="shared" si="22"/>
        <v>10398559</v>
      </c>
      <c r="D58" s="980">
        <v>8067812</v>
      </c>
      <c r="E58" s="980">
        <v>2330747</v>
      </c>
      <c r="F58" s="980"/>
      <c r="G58" s="460"/>
      <c r="H58" s="495">
        <f t="shared" si="18"/>
        <v>10398559</v>
      </c>
      <c r="I58" s="495">
        <f t="shared" si="25"/>
        <v>7145450</v>
      </c>
      <c r="J58" s="980">
        <v>2258568</v>
      </c>
      <c r="K58" s="980">
        <v>102907</v>
      </c>
      <c r="L58" s="980">
        <v>0</v>
      </c>
      <c r="M58" s="980">
        <v>4783975</v>
      </c>
      <c r="N58" s="980"/>
      <c r="O58" s="980"/>
      <c r="P58" s="980"/>
      <c r="Q58" s="980"/>
      <c r="R58" s="980">
        <v>3253109</v>
      </c>
      <c r="S58" s="461">
        <f t="shared" si="26"/>
        <v>8037084</v>
      </c>
      <c r="T58" s="462">
        <f t="shared" si="21"/>
        <v>33.048653338838</v>
      </c>
      <c r="U58" s="514">
        <f t="shared" si="4"/>
        <v>0.6871577109866858</v>
      </c>
    </row>
    <row r="59" spans="1:21" ht="21.75" customHeight="1">
      <c r="A59" s="435" t="s">
        <v>534</v>
      </c>
      <c r="B59" s="434" t="s">
        <v>542</v>
      </c>
      <c r="C59" s="495">
        <f t="shared" si="22"/>
        <v>7143270</v>
      </c>
      <c r="D59" s="460">
        <v>5020928</v>
      </c>
      <c r="E59" s="460">
        <v>2122342</v>
      </c>
      <c r="F59" s="460"/>
      <c r="G59" s="535"/>
      <c r="H59" s="495">
        <f t="shared" si="18"/>
        <v>7143270</v>
      </c>
      <c r="I59" s="495">
        <f t="shared" si="25"/>
        <v>1675670</v>
      </c>
      <c r="J59" s="460">
        <v>436793</v>
      </c>
      <c r="K59" s="460">
        <v>511321</v>
      </c>
      <c r="L59" s="980"/>
      <c r="M59" s="460">
        <v>727556</v>
      </c>
      <c r="N59" s="980"/>
      <c r="O59" s="980"/>
      <c r="P59" s="980"/>
      <c r="Q59" s="980"/>
      <c r="R59" s="460">
        <v>5467600</v>
      </c>
      <c r="S59" s="461">
        <f t="shared" si="26"/>
        <v>6195156</v>
      </c>
      <c r="T59" s="462">
        <f t="shared" si="21"/>
        <v>56.58118842015433</v>
      </c>
      <c r="U59" s="514">
        <f t="shared" si="4"/>
        <v>0.23458024126205507</v>
      </c>
    </row>
    <row r="60" spans="1:21" ht="21.75" customHeight="1">
      <c r="A60" s="458" t="s">
        <v>61</v>
      </c>
      <c r="B60" s="459" t="s">
        <v>473</v>
      </c>
      <c r="C60" s="495">
        <f t="shared" si="22"/>
        <v>52530196</v>
      </c>
      <c r="D60" s="495">
        <f>SUM(D61:D66)</f>
        <v>34688027</v>
      </c>
      <c r="E60" s="495">
        <f aca="true" t="shared" si="27" ref="E60:S60">SUM(E61:E66)</f>
        <v>17842169</v>
      </c>
      <c r="F60" s="495">
        <f t="shared" si="27"/>
        <v>180335</v>
      </c>
      <c r="G60" s="495">
        <f t="shared" si="27"/>
        <v>0</v>
      </c>
      <c r="H60" s="495">
        <f t="shared" si="27"/>
        <v>52349861</v>
      </c>
      <c r="I60" s="495">
        <f t="shared" si="27"/>
        <v>40706374</v>
      </c>
      <c r="J60" s="495">
        <f t="shared" si="27"/>
        <v>4057562</v>
      </c>
      <c r="K60" s="495">
        <f t="shared" si="27"/>
        <v>826549</v>
      </c>
      <c r="L60" s="495">
        <f t="shared" si="27"/>
        <v>0</v>
      </c>
      <c r="M60" s="495">
        <f t="shared" si="27"/>
        <v>33323966</v>
      </c>
      <c r="N60" s="495">
        <f t="shared" si="27"/>
        <v>2862</v>
      </c>
      <c r="O60" s="495">
        <f t="shared" si="27"/>
        <v>1416050</v>
      </c>
      <c r="P60" s="495">
        <f t="shared" si="27"/>
        <v>0</v>
      </c>
      <c r="Q60" s="495">
        <f t="shared" si="27"/>
        <v>1079385</v>
      </c>
      <c r="R60" s="495">
        <f t="shared" si="27"/>
        <v>11643487</v>
      </c>
      <c r="S60" s="495">
        <f t="shared" si="27"/>
        <v>47465750</v>
      </c>
      <c r="T60" s="977">
        <f t="shared" si="21"/>
        <v>11.998393666800192</v>
      </c>
      <c r="U60" s="514">
        <f t="shared" si="4"/>
        <v>0.7775832298771529</v>
      </c>
    </row>
    <row r="61" spans="1:21" ht="21.75" customHeight="1">
      <c r="A61" s="435" t="s">
        <v>472</v>
      </c>
      <c r="B61" s="434" t="s">
        <v>471</v>
      </c>
      <c r="C61" s="495">
        <f t="shared" si="22"/>
        <v>12667362</v>
      </c>
      <c r="D61" s="460">
        <v>9928847</v>
      </c>
      <c r="E61" s="460">
        <v>2738515</v>
      </c>
      <c r="F61" s="460">
        <v>0</v>
      </c>
      <c r="G61" s="460"/>
      <c r="H61" s="495">
        <f t="shared" si="18"/>
        <v>12667362</v>
      </c>
      <c r="I61" s="495">
        <f t="shared" si="25"/>
        <v>9389866</v>
      </c>
      <c r="J61" s="460">
        <v>917382</v>
      </c>
      <c r="K61" s="460">
        <v>121108</v>
      </c>
      <c r="L61" s="460">
        <v>0</v>
      </c>
      <c r="M61" s="460">
        <v>6935326</v>
      </c>
      <c r="N61" s="460">
        <v>0</v>
      </c>
      <c r="O61" s="460">
        <v>1416050</v>
      </c>
      <c r="P61" s="460">
        <v>0</v>
      </c>
      <c r="Q61" s="460">
        <v>0</v>
      </c>
      <c r="R61" s="460">
        <v>3277496</v>
      </c>
      <c r="S61" s="461">
        <f t="shared" si="26"/>
        <v>11628872</v>
      </c>
      <c r="T61" s="462">
        <f t="shared" si="21"/>
        <v>11.059689243701667</v>
      </c>
      <c r="U61" s="514">
        <f t="shared" si="4"/>
        <v>0.7412645190056146</v>
      </c>
    </row>
    <row r="62" spans="1:21" ht="21.75" customHeight="1">
      <c r="A62" s="435" t="s">
        <v>470</v>
      </c>
      <c r="B62" s="434" t="s">
        <v>469</v>
      </c>
      <c r="C62" s="495">
        <f t="shared" si="22"/>
        <v>4258116</v>
      </c>
      <c r="D62" s="460">
        <v>1811880</v>
      </c>
      <c r="E62" s="460">
        <v>2446236</v>
      </c>
      <c r="F62" s="460">
        <v>5000</v>
      </c>
      <c r="G62" s="460"/>
      <c r="H62" s="495">
        <f t="shared" si="18"/>
        <v>4253116</v>
      </c>
      <c r="I62" s="495">
        <f t="shared" si="25"/>
        <v>3467426</v>
      </c>
      <c r="J62" s="460">
        <v>643376</v>
      </c>
      <c r="K62" s="460">
        <v>105240</v>
      </c>
      <c r="L62" s="460">
        <v>0</v>
      </c>
      <c r="M62" s="460">
        <v>2718810</v>
      </c>
      <c r="N62" s="460">
        <v>0</v>
      </c>
      <c r="O62" s="460">
        <v>0</v>
      </c>
      <c r="P62" s="460">
        <v>0</v>
      </c>
      <c r="Q62" s="460">
        <v>0</v>
      </c>
      <c r="R62" s="460">
        <v>785690</v>
      </c>
      <c r="S62" s="461">
        <f t="shared" si="26"/>
        <v>3504500</v>
      </c>
      <c r="T62" s="462">
        <f t="shared" si="21"/>
        <v>21.589963275351803</v>
      </c>
      <c r="U62" s="514">
        <f t="shared" si="4"/>
        <v>0.8152672064434641</v>
      </c>
    </row>
    <row r="63" spans="1:21" ht="21.75" customHeight="1">
      <c r="A63" s="435" t="s">
        <v>468</v>
      </c>
      <c r="B63" s="434" t="s">
        <v>467</v>
      </c>
      <c r="C63" s="495">
        <f t="shared" si="22"/>
        <v>5739900</v>
      </c>
      <c r="D63" s="460">
        <v>2534316</v>
      </c>
      <c r="E63" s="460">
        <v>3205584</v>
      </c>
      <c r="F63" s="460">
        <v>117600</v>
      </c>
      <c r="G63" s="460"/>
      <c r="H63" s="495">
        <f t="shared" si="18"/>
        <v>5622300</v>
      </c>
      <c r="I63" s="495">
        <f t="shared" si="25"/>
        <v>4653260</v>
      </c>
      <c r="J63" s="460">
        <v>595658</v>
      </c>
      <c r="K63" s="460">
        <v>87817</v>
      </c>
      <c r="L63" s="460">
        <v>0</v>
      </c>
      <c r="M63" s="987">
        <v>3966923</v>
      </c>
      <c r="N63" s="460">
        <v>2862</v>
      </c>
      <c r="O63" s="460">
        <v>0</v>
      </c>
      <c r="P63" s="460">
        <v>0</v>
      </c>
      <c r="Q63" s="460">
        <v>0</v>
      </c>
      <c r="R63" s="460">
        <v>969040</v>
      </c>
      <c r="S63" s="461">
        <f t="shared" si="26"/>
        <v>4938825</v>
      </c>
      <c r="T63" s="462">
        <f t="shared" si="21"/>
        <v>14.688089640381152</v>
      </c>
      <c r="U63" s="514">
        <f t="shared" si="4"/>
        <v>0.8276434910979492</v>
      </c>
    </row>
    <row r="64" spans="1:21" ht="21.75" customHeight="1">
      <c r="A64" s="435" t="s">
        <v>466</v>
      </c>
      <c r="B64" s="434" t="s">
        <v>556</v>
      </c>
      <c r="C64" s="495">
        <f t="shared" si="22"/>
        <v>14467771</v>
      </c>
      <c r="D64" s="460">
        <v>11448256</v>
      </c>
      <c r="E64" s="460">
        <v>3019515</v>
      </c>
      <c r="F64" s="460">
        <v>57735</v>
      </c>
      <c r="G64" s="460"/>
      <c r="H64" s="495">
        <f t="shared" si="18"/>
        <v>14410036</v>
      </c>
      <c r="I64" s="495">
        <f t="shared" si="25"/>
        <v>11391800</v>
      </c>
      <c r="J64" s="460">
        <v>461797</v>
      </c>
      <c r="K64" s="460">
        <v>59921</v>
      </c>
      <c r="L64" s="460">
        <v>0</v>
      </c>
      <c r="M64" s="987">
        <v>10870082</v>
      </c>
      <c r="N64" s="460">
        <v>0</v>
      </c>
      <c r="O64" s="460">
        <v>0</v>
      </c>
      <c r="P64" s="460">
        <v>0</v>
      </c>
      <c r="Q64" s="460">
        <v>0</v>
      </c>
      <c r="R64" s="460">
        <v>3018236</v>
      </c>
      <c r="S64" s="461">
        <f t="shared" si="26"/>
        <v>13888318</v>
      </c>
      <c r="T64" s="462">
        <f t="shared" si="21"/>
        <v>4.579767903228638</v>
      </c>
      <c r="U64" s="514">
        <f t="shared" si="4"/>
        <v>0.7905462554014439</v>
      </c>
    </row>
    <row r="65" spans="1:21" ht="21.75" customHeight="1">
      <c r="A65" s="435" t="s">
        <v>464</v>
      </c>
      <c r="B65" s="434" t="s">
        <v>465</v>
      </c>
      <c r="C65" s="495">
        <f t="shared" si="22"/>
        <v>10470978</v>
      </c>
      <c r="D65" s="460">
        <v>5684209</v>
      </c>
      <c r="E65" s="460">
        <v>4786769</v>
      </c>
      <c r="F65" s="460">
        <v>0</v>
      </c>
      <c r="G65" s="460"/>
      <c r="H65" s="495">
        <f t="shared" si="18"/>
        <v>10470978</v>
      </c>
      <c r="I65" s="495">
        <f t="shared" si="25"/>
        <v>7056495</v>
      </c>
      <c r="J65" s="460">
        <v>899512</v>
      </c>
      <c r="K65" s="460">
        <v>452463</v>
      </c>
      <c r="L65" s="460">
        <v>0</v>
      </c>
      <c r="M65" s="460">
        <v>4625135</v>
      </c>
      <c r="N65" s="460">
        <v>0</v>
      </c>
      <c r="O65" s="460">
        <v>0</v>
      </c>
      <c r="P65" s="460">
        <v>0</v>
      </c>
      <c r="Q65" s="460">
        <v>1079385</v>
      </c>
      <c r="R65" s="460">
        <v>3414483</v>
      </c>
      <c r="S65" s="461">
        <f t="shared" si="26"/>
        <v>9119003</v>
      </c>
      <c r="T65" s="462">
        <f t="shared" si="21"/>
        <v>19.159299340536627</v>
      </c>
      <c r="U65" s="514">
        <f t="shared" si="4"/>
        <v>0.6739098296262298</v>
      </c>
    </row>
    <row r="66" spans="1:21" ht="21.75" customHeight="1">
      <c r="A66" s="435" t="s">
        <v>555</v>
      </c>
      <c r="B66" s="434" t="s">
        <v>533</v>
      </c>
      <c r="C66" s="495">
        <f t="shared" si="22"/>
        <v>4926069</v>
      </c>
      <c r="D66" s="460">
        <v>3280519</v>
      </c>
      <c r="E66" s="460">
        <v>1645550</v>
      </c>
      <c r="F66" s="460">
        <v>0</v>
      </c>
      <c r="G66" s="460"/>
      <c r="H66" s="495">
        <f t="shared" si="18"/>
        <v>4926069</v>
      </c>
      <c r="I66" s="495">
        <f t="shared" si="25"/>
        <v>4747527</v>
      </c>
      <c r="J66" s="460">
        <v>539837</v>
      </c>
      <c r="K66" s="460">
        <v>0</v>
      </c>
      <c r="L66" s="460">
        <v>0</v>
      </c>
      <c r="M66" s="460">
        <v>4207690</v>
      </c>
      <c r="N66" s="460">
        <v>0</v>
      </c>
      <c r="O66" s="460">
        <v>0</v>
      </c>
      <c r="P66" s="460">
        <v>0</v>
      </c>
      <c r="Q66" s="460">
        <v>0</v>
      </c>
      <c r="R66" s="460">
        <v>178542</v>
      </c>
      <c r="S66" s="461">
        <f t="shared" si="26"/>
        <v>4386232</v>
      </c>
      <c r="T66" s="462">
        <f t="shared" si="21"/>
        <v>11.37090952826598</v>
      </c>
      <c r="U66" s="514">
        <f t="shared" si="4"/>
        <v>0.9637556842991846</v>
      </c>
    </row>
    <row r="67" spans="1:21" ht="21.75" customHeight="1">
      <c r="A67" s="458" t="s">
        <v>62</v>
      </c>
      <c r="B67" s="459" t="s">
        <v>463</v>
      </c>
      <c r="C67" s="495">
        <f t="shared" si="22"/>
        <v>143667080</v>
      </c>
      <c r="D67" s="495">
        <f>SUM(D68:D73)</f>
        <v>119714458</v>
      </c>
      <c r="E67" s="495">
        <f>SUM(E68:E73)</f>
        <v>23952622</v>
      </c>
      <c r="F67" s="495">
        <f>SUM(F68:F73)</f>
        <v>7979903</v>
      </c>
      <c r="G67" s="495">
        <f>SUM(G68:G73)</f>
        <v>0</v>
      </c>
      <c r="H67" s="495">
        <f t="shared" si="18"/>
        <v>135687177</v>
      </c>
      <c r="I67" s="495">
        <f t="shared" si="25"/>
        <v>104334850</v>
      </c>
      <c r="J67" s="495">
        <f>SUM(J68:J73)</f>
        <v>14082721</v>
      </c>
      <c r="K67" s="495">
        <f>SUM(K68:K73)</f>
        <v>2103327</v>
      </c>
      <c r="L67" s="495">
        <f>SUM(L68:L73)</f>
        <v>0</v>
      </c>
      <c r="M67" s="495">
        <f aca="true" t="shared" si="28" ref="M67:R67">SUM(M68:M73)</f>
        <v>88115952</v>
      </c>
      <c r="N67" s="495">
        <f t="shared" si="28"/>
        <v>0</v>
      </c>
      <c r="O67" s="495">
        <f t="shared" si="28"/>
        <v>32850</v>
      </c>
      <c r="P67" s="495">
        <f t="shared" si="28"/>
        <v>0</v>
      </c>
      <c r="Q67" s="495">
        <f t="shared" si="28"/>
        <v>0</v>
      </c>
      <c r="R67" s="495">
        <f t="shared" si="28"/>
        <v>31352327</v>
      </c>
      <c r="S67" s="461">
        <f t="shared" si="26"/>
        <v>119501129</v>
      </c>
      <c r="T67" s="462">
        <f t="shared" si="21"/>
        <v>15.513558508973752</v>
      </c>
      <c r="U67" s="514">
        <f t="shared" si="4"/>
        <v>0.7689366991547034</v>
      </c>
    </row>
    <row r="68" spans="1:21" ht="21.75" customHeight="1">
      <c r="A68" s="435" t="s">
        <v>462</v>
      </c>
      <c r="B68" s="502" t="s">
        <v>461</v>
      </c>
      <c r="C68" s="495">
        <f t="shared" si="22"/>
        <v>23412202</v>
      </c>
      <c r="D68" s="988">
        <v>17625656</v>
      </c>
      <c r="E68" s="988">
        <v>5786546</v>
      </c>
      <c r="F68" s="988">
        <v>123200</v>
      </c>
      <c r="G68" s="466"/>
      <c r="H68" s="495">
        <f t="shared" si="18"/>
        <v>23289002</v>
      </c>
      <c r="I68" s="495">
        <f t="shared" si="25"/>
        <v>21375913</v>
      </c>
      <c r="J68" s="988">
        <v>1509311</v>
      </c>
      <c r="K68" s="988">
        <v>636367</v>
      </c>
      <c r="L68" s="988"/>
      <c r="M68" s="988">
        <v>19230235</v>
      </c>
      <c r="N68" s="988"/>
      <c r="O68" s="988"/>
      <c r="P68" s="988"/>
      <c r="Q68" s="988"/>
      <c r="R68" s="988">
        <v>1913089</v>
      </c>
      <c r="S68" s="461">
        <f t="shared" si="26"/>
        <v>21143324</v>
      </c>
      <c r="T68" s="462">
        <f t="shared" si="21"/>
        <v>10.03783089873167</v>
      </c>
      <c r="U68" s="514">
        <f t="shared" si="4"/>
        <v>0.9178544018331056</v>
      </c>
    </row>
    <row r="69" spans="1:21" ht="21.75" customHeight="1">
      <c r="A69" s="435" t="s">
        <v>460</v>
      </c>
      <c r="B69" s="502" t="s">
        <v>543</v>
      </c>
      <c r="C69" s="495">
        <f t="shared" si="22"/>
        <v>33363342</v>
      </c>
      <c r="D69" s="988">
        <v>30224574</v>
      </c>
      <c r="E69" s="988">
        <v>3138768</v>
      </c>
      <c r="F69" s="988">
        <v>0</v>
      </c>
      <c r="G69" s="466"/>
      <c r="H69" s="495">
        <f t="shared" si="18"/>
        <v>33363342</v>
      </c>
      <c r="I69" s="495">
        <f t="shared" si="25"/>
        <v>27280638</v>
      </c>
      <c r="J69" s="988">
        <v>2003374</v>
      </c>
      <c r="K69" s="988">
        <v>981879</v>
      </c>
      <c r="L69" s="988"/>
      <c r="M69" s="988">
        <v>24295385</v>
      </c>
      <c r="N69" s="988"/>
      <c r="O69" s="988"/>
      <c r="P69" s="988"/>
      <c r="Q69" s="988"/>
      <c r="R69" s="988">
        <v>6082704</v>
      </c>
      <c r="S69" s="461">
        <f t="shared" si="26"/>
        <v>30378089</v>
      </c>
      <c r="T69" s="462">
        <f t="shared" si="21"/>
        <v>10.9427536115541</v>
      </c>
      <c r="U69" s="514">
        <f t="shared" si="4"/>
        <v>0.8176830126909949</v>
      </c>
    </row>
    <row r="70" spans="1:21" ht="21.75" customHeight="1">
      <c r="A70" s="435" t="s">
        <v>459</v>
      </c>
      <c r="B70" s="503" t="s">
        <v>544</v>
      </c>
      <c r="C70" s="495">
        <f t="shared" si="22"/>
        <v>20649722</v>
      </c>
      <c r="D70" s="988">
        <v>19809690</v>
      </c>
      <c r="E70" s="988">
        <v>840032</v>
      </c>
      <c r="F70" s="988"/>
      <c r="G70" s="466"/>
      <c r="H70" s="495">
        <f t="shared" si="18"/>
        <v>20649722</v>
      </c>
      <c r="I70" s="495">
        <f t="shared" si="25"/>
        <v>11151065</v>
      </c>
      <c r="J70" s="988">
        <v>658360</v>
      </c>
      <c r="K70" s="988">
        <v>8581</v>
      </c>
      <c r="L70" s="988"/>
      <c r="M70" s="988">
        <v>10484124</v>
      </c>
      <c r="N70" s="988"/>
      <c r="O70" s="988">
        <v>0</v>
      </c>
      <c r="P70" s="988"/>
      <c r="Q70" s="988"/>
      <c r="R70" s="988">
        <v>9498657</v>
      </c>
      <c r="S70" s="461">
        <f t="shared" si="26"/>
        <v>19982781</v>
      </c>
      <c r="T70" s="462">
        <f t="shared" si="21"/>
        <v>5.980962356510342</v>
      </c>
      <c r="U70" s="514">
        <f t="shared" si="4"/>
        <v>0.5400104175736603</v>
      </c>
    </row>
    <row r="71" spans="1:21" ht="21.75" customHeight="1">
      <c r="A71" s="435" t="s">
        <v>458</v>
      </c>
      <c r="B71" s="503" t="s">
        <v>457</v>
      </c>
      <c r="C71" s="495">
        <f t="shared" si="22"/>
        <v>13242208</v>
      </c>
      <c r="D71" s="988">
        <v>12197590</v>
      </c>
      <c r="E71" s="988">
        <v>1044618</v>
      </c>
      <c r="F71" s="988">
        <v>8480</v>
      </c>
      <c r="G71" s="466"/>
      <c r="H71" s="495">
        <f t="shared" si="18"/>
        <v>13233728</v>
      </c>
      <c r="I71" s="495">
        <f t="shared" si="25"/>
        <v>1533643</v>
      </c>
      <c r="J71" s="988">
        <v>240015</v>
      </c>
      <c r="K71" s="988">
        <v>72048</v>
      </c>
      <c r="L71" s="988"/>
      <c r="M71" s="988">
        <v>1221580</v>
      </c>
      <c r="N71" s="988"/>
      <c r="O71" s="988"/>
      <c r="P71" s="988"/>
      <c r="Q71" s="988"/>
      <c r="R71" s="988">
        <v>11700085</v>
      </c>
      <c r="S71" s="461">
        <f t="shared" si="26"/>
        <v>12921665</v>
      </c>
      <c r="T71" s="462">
        <f t="shared" si="21"/>
        <v>20.34782540656463</v>
      </c>
      <c r="U71" s="514">
        <f t="shared" si="4"/>
        <v>0.11588896190098512</v>
      </c>
    </row>
    <row r="72" spans="1:21" ht="21.75" customHeight="1">
      <c r="A72" s="435" t="s">
        <v>456</v>
      </c>
      <c r="B72" s="502" t="s">
        <v>545</v>
      </c>
      <c r="C72" s="495">
        <f t="shared" si="22"/>
        <v>41758092</v>
      </c>
      <c r="D72" s="988">
        <v>31825466</v>
      </c>
      <c r="E72" s="988">
        <v>9932626</v>
      </c>
      <c r="F72" s="988">
        <v>7848223</v>
      </c>
      <c r="G72" s="466"/>
      <c r="H72" s="495">
        <f t="shared" si="18"/>
        <v>33909869</v>
      </c>
      <c r="I72" s="495">
        <f t="shared" si="25"/>
        <v>33223602</v>
      </c>
      <c r="J72" s="988">
        <v>8751704</v>
      </c>
      <c r="K72" s="988">
        <v>357490</v>
      </c>
      <c r="L72" s="988"/>
      <c r="M72" s="988">
        <v>24114408</v>
      </c>
      <c r="N72" s="988"/>
      <c r="O72" s="988"/>
      <c r="P72" s="988"/>
      <c r="Q72" s="988"/>
      <c r="R72" s="988">
        <v>686267</v>
      </c>
      <c r="S72" s="461">
        <f t="shared" si="26"/>
        <v>24800675</v>
      </c>
      <c r="T72" s="462">
        <f t="shared" si="21"/>
        <v>27.417839883827167</v>
      </c>
      <c r="U72" s="514">
        <f t="shared" si="4"/>
        <v>0.979762027390905</v>
      </c>
    </row>
    <row r="73" spans="1:21" ht="21.75" customHeight="1">
      <c r="A73" s="435" t="s">
        <v>546</v>
      </c>
      <c r="B73" s="502" t="s">
        <v>547</v>
      </c>
      <c r="C73" s="495">
        <f t="shared" si="22"/>
        <v>11241514</v>
      </c>
      <c r="D73" s="988">
        <v>8031482</v>
      </c>
      <c r="E73" s="988">
        <v>3210032</v>
      </c>
      <c r="F73" s="988">
        <v>0</v>
      </c>
      <c r="G73" s="466"/>
      <c r="H73" s="495">
        <f t="shared" si="18"/>
        <v>11241514</v>
      </c>
      <c r="I73" s="495">
        <f t="shared" si="25"/>
        <v>9769989</v>
      </c>
      <c r="J73" s="988">
        <v>919957</v>
      </c>
      <c r="K73" s="988">
        <v>46962</v>
      </c>
      <c r="L73" s="988"/>
      <c r="M73" s="988">
        <v>8770220</v>
      </c>
      <c r="N73" s="988"/>
      <c r="O73" s="988">
        <v>32850</v>
      </c>
      <c r="P73" s="988"/>
      <c r="Q73" s="988"/>
      <c r="R73" s="988">
        <v>1471525</v>
      </c>
      <c r="S73" s="461">
        <f t="shared" si="26"/>
        <v>10274595</v>
      </c>
      <c r="T73" s="462">
        <f t="shared" si="21"/>
        <v>9.896827928874844</v>
      </c>
      <c r="U73" s="514">
        <f t="shared" si="4"/>
        <v>0.8690990377274804</v>
      </c>
    </row>
    <row r="74" spans="1:21" ht="21.75" customHeight="1">
      <c r="A74" s="458" t="s">
        <v>63</v>
      </c>
      <c r="B74" s="459" t="s">
        <v>455</v>
      </c>
      <c r="C74" s="495">
        <f t="shared" si="22"/>
        <v>68016636</v>
      </c>
      <c r="D74" s="495">
        <f>SUM(D75:D79)</f>
        <v>48061207</v>
      </c>
      <c r="E74" s="495">
        <f>SUM(E75:E79)</f>
        <v>19955429</v>
      </c>
      <c r="F74" s="495">
        <f>SUM(F75:F79)</f>
        <v>828426</v>
      </c>
      <c r="G74" s="495">
        <f>SUM(G75:G79)</f>
        <v>0</v>
      </c>
      <c r="H74" s="495">
        <f t="shared" si="18"/>
        <v>67188210</v>
      </c>
      <c r="I74" s="495">
        <f t="shared" si="25"/>
        <v>44181932</v>
      </c>
      <c r="J74" s="495">
        <f>SUM(J75:J79)</f>
        <v>6836523</v>
      </c>
      <c r="K74" s="495">
        <f>SUM(K75:K79)</f>
        <v>6170803</v>
      </c>
      <c r="L74" s="495">
        <f>SUM(L75:L79)</f>
        <v>0</v>
      </c>
      <c r="M74" s="495">
        <f aca="true" t="shared" si="29" ref="M74:R74">SUM(M75:M79)</f>
        <v>30886908</v>
      </c>
      <c r="N74" s="495">
        <f t="shared" si="29"/>
        <v>287698</v>
      </c>
      <c r="O74" s="495">
        <f t="shared" si="29"/>
        <v>0</v>
      </c>
      <c r="P74" s="495">
        <f t="shared" si="29"/>
        <v>0</v>
      </c>
      <c r="Q74" s="495">
        <f t="shared" si="29"/>
        <v>0</v>
      </c>
      <c r="R74" s="495">
        <f t="shared" si="29"/>
        <v>23006278</v>
      </c>
      <c r="S74" s="461">
        <f t="shared" si="26"/>
        <v>54180884</v>
      </c>
      <c r="T74" s="977">
        <f t="shared" si="21"/>
        <v>29.44037395195846</v>
      </c>
      <c r="U74" s="514">
        <f t="shared" si="4"/>
        <v>0.6575845970595139</v>
      </c>
    </row>
    <row r="75" spans="1:21" ht="21.75" customHeight="1">
      <c r="A75" s="435" t="s">
        <v>454</v>
      </c>
      <c r="B75" s="434" t="s">
        <v>453</v>
      </c>
      <c r="C75" s="495">
        <f t="shared" si="22"/>
        <v>2951637</v>
      </c>
      <c r="D75" s="989">
        <v>2660028</v>
      </c>
      <c r="E75" s="982">
        <f>291609</f>
        <v>291609</v>
      </c>
      <c r="F75" s="982">
        <v>0</v>
      </c>
      <c r="G75" s="460"/>
      <c r="H75" s="495">
        <f t="shared" si="18"/>
        <v>2951637</v>
      </c>
      <c r="I75" s="495">
        <f t="shared" si="25"/>
        <v>809428</v>
      </c>
      <c r="J75" s="982">
        <v>229786</v>
      </c>
      <c r="K75" s="982">
        <v>8000</v>
      </c>
      <c r="L75" s="982"/>
      <c r="M75" s="982">
        <v>571642</v>
      </c>
      <c r="N75" s="982">
        <v>0</v>
      </c>
      <c r="O75" s="982"/>
      <c r="P75" s="982"/>
      <c r="Q75" s="982">
        <v>0</v>
      </c>
      <c r="R75" s="984">
        <v>2142209</v>
      </c>
      <c r="S75" s="461">
        <f t="shared" si="26"/>
        <v>2713851</v>
      </c>
      <c r="T75" s="462">
        <f t="shared" si="21"/>
        <v>29.377041565154656</v>
      </c>
      <c r="U75" s="514">
        <f t="shared" si="4"/>
        <v>0.27423019836111284</v>
      </c>
    </row>
    <row r="76" spans="1:21" ht="21.75" customHeight="1">
      <c r="A76" s="435" t="s">
        <v>452</v>
      </c>
      <c r="B76" s="434" t="s">
        <v>451</v>
      </c>
      <c r="C76" s="495">
        <f t="shared" si="22"/>
        <v>24386327</v>
      </c>
      <c r="D76" s="989">
        <v>14617507</v>
      </c>
      <c r="E76" s="982">
        <f>9768820</f>
        <v>9768820</v>
      </c>
      <c r="F76" s="982">
        <v>796326</v>
      </c>
      <c r="G76" s="460"/>
      <c r="H76" s="495">
        <f t="shared" si="18"/>
        <v>23590001</v>
      </c>
      <c r="I76" s="495">
        <f t="shared" si="25"/>
        <v>17099444</v>
      </c>
      <c r="J76" s="982">
        <v>2593335</v>
      </c>
      <c r="K76" s="982">
        <v>493213</v>
      </c>
      <c r="L76" s="982"/>
      <c r="M76" s="982">
        <v>13725198</v>
      </c>
      <c r="N76" s="982">
        <v>287698</v>
      </c>
      <c r="O76" s="982"/>
      <c r="P76" s="982"/>
      <c r="Q76" s="982"/>
      <c r="R76" s="984">
        <v>6490557</v>
      </c>
      <c r="S76" s="461">
        <f t="shared" si="26"/>
        <v>20503453</v>
      </c>
      <c r="T76" s="462">
        <f t="shared" si="21"/>
        <v>18.050575211685246</v>
      </c>
      <c r="U76" s="514">
        <f t="shared" si="4"/>
        <v>0.7248598251437124</v>
      </c>
    </row>
    <row r="77" spans="1:21" ht="21.75" customHeight="1">
      <c r="A77" s="435" t="s">
        <v>450</v>
      </c>
      <c r="B77" s="434" t="s">
        <v>549</v>
      </c>
      <c r="C77" s="495">
        <f t="shared" si="22"/>
        <v>9560277</v>
      </c>
      <c r="D77" s="989">
        <v>7350275</v>
      </c>
      <c r="E77" s="982">
        <v>2210002</v>
      </c>
      <c r="F77" s="982">
        <v>0</v>
      </c>
      <c r="G77" s="460"/>
      <c r="H77" s="495">
        <f t="shared" si="18"/>
        <v>9560277</v>
      </c>
      <c r="I77" s="495">
        <f t="shared" si="25"/>
        <v>6652687</v>
      </c>
      <c r="J77" s="982">
        <v>1747398</v>
      </c>
      <c r="K77" s="982">
        <v>884688</v>
      </c>
      <c r="L77" s="982">
        <v>0</v>
      </c>
      <c r="M77" s="982">
        <v>4020601</v>
      </c>
      <c r="N77" s="982"/>
      <c r="O77" s="982"/>
      <c r="P77" s="982"/>
      <c r="Q77" s="982">
        <v>0</v>
      </c>
      <c r="R77" s="984">
        <v>2907590</v>
      </c>
      <c r="S77" s="461">
        <f t="shared" si="26"/>
        <v>6928191</v>
      </c>
      <c r="T77" s="462">
        <f t="shared" si="21"/>
        <v>39.56425426297675</v>
      </c>
      <c r="U77" s="514">
        <f t="shared" si="4"/>
        <v>0.69586759881539</v>
      </c>
    </row>
    <row r="78" spans="1:21" ht="21.75" customHeight="1">
      <c r="A78" s="435" t="s">
        <v>449</v>
      </c>
      <c r="B78" s="434" t="s">
        <v>448</v>
      </c>
      <c r="C78" s="495">
        <f t="shared" si="22"/>
        <v>23177748</v>
      </c>
      <c r="D78" s="990">
        <v>17257479</v>
      </c>
      <c r="E78" s="460">
        <v>5920269</v>
      </c>
      <c r="F78" s="982">
        <v>15200</v>
      </c>
      <c r="G78" s="460"/>
      <c r="H78" s="495">
        <f t="shared" si="18"/>
        <v>23162548</v>
      </c>
      <c r="I78" s="495">
        <f t="shared" si="25"/>
        <v>12921022</v>
      </c>
      <c r="J78" s="982">
        <v>1828140</v>
      </c>
      <c r="K78" s="460">
        <v>3880665</v>
      </c>
      <c r="L78" s="460">
        <v>0</v>
      </c>
      <c r="M78" s="460">
        <v>7212217</v>
      </c>
      <c r="N78" s="460">
        <v>0</v>
      </c>
      <c r="O78" s="460">
        <v>0</v>
      </c>
      <c r="P78" s="460">
        <v>0</v>
      </c>
      <c r="Q78" s="460">
        <v>0</v>
      </c>
      <c r="R78" s="460">
        <v>10241526</v>
      </c>
      <c r="S78" s="461">
        <f t="shared" si="26"/>
        <v>17453743</v>
      </c>
      <c r="T78" s="462">
        <f t="shared" si="21"/>
        <v>44.18230229775942</v>
      </c>
      <c r="U78" s="514">
        <f t="shared" si="4"/>
        <v>0.55784113215869</v>
      </c>
    </row>
    <row r="79" spans="1:21" ht="21.75" customHeight="1">
      <c r="A79" s="435" t="s">
        <v>548</v>
      </c>
      <c r="B79" s="504" t="s">
        <v>532</v>
      </c>
      <c r="C79" s="495">
        <f t="shared" si="22"/>
        <v>7940647</v>
      </c>
      <c r="D79" s="989">
        <v>6175918</v>
      </c>
      <c r="E79" s="982">
        <v>1764729</v>
      </c>
      <c r="F79" s="982">
        <v>16900</v>
      </c>
      <c r="G79" s="460"/>
      <c r="H79" s="495">
        <f t="shared" si="18"/>
        <v>7923747</v>
      </c>
      <c r="I79" s="495">
        <f t="shared" si="25"/>
        <v>6699351</v>
      </c>
      <c r="J79" s="982">
        <v>437864</v>
      </c>
      <c r="K79" s="982">
        <v>904237</v>
      </c>
      <c r="L79" s="982">
        <v>0</v>
      </c>
      <c r="M79" s="982">
        <v>5357250</v>
      </c>
      <c r="N79" s="982"/>
      <c r="O79" s="982">
        <v>0</v>
      </c>
      <c r="P79" s="982"/>
      <c r="Q79" s="982">
        <v>0</v>
      </c>
      <c r="R79" s="984">
        <v>1224396</v>
      </c>
      <c r="S79" s="461">
        <f t="shared" si="26"/>
        <v>6581646</v>
      </c>
      <c r="T79" s="462">
        <f t="shared" si="21"/>
        <v>20.03329874789364</v>
      </c>
      <c r="U79" s="514">
        <f t="shared" si="4"/>
        <v>0.845477650914397</v>
      </c>
    </row>
    <row r="80" spans="1:21" s="379" customFormat="1" ht="29.25" customHeight="1">
      <c r="A80" s="925"/>
      <c r="B80" s="925"/>
      <c r="C80" s="925"/>
      <c r="D80" s="925"/>
      <c r="E80" s="925"/>
      <c r="F80" s="419"/>
      <c r="G80" s="390"/>
      <c r="H80" s="486"/>
      <c r="I80" s="390"/>
      <c r="J80" s="390"/>
      <c r="K80" s="483"/>
      <c r="L80" s="390"/>
      <c r="M80" s="484"/>
      <c r="N80" s="390"/>
      <c r="O80" s="923" t="str">
        <f>'Thong tin'!B8</f>
        <v>Trà Vinh, ngày 31 tháng 5 năm 2019</v>
      </c>
      <c r="P80" s="923"/>
      <c r="Q80" s="923"/>
      <c r="R80" s="923"/>
      <c r="S80" s="923"/>
      <c r="T80" s="923"/>
      <c r="U80" s="452"/>
    </row>
    <row r="81" spans="1:21" s="412" customFormat="1" ht="19.5" customHeight="1">
      <c r="A81" s="402"/>
      <c r="B81" s="924" t="s">
        <v>4</v>
      </c>
      <c r="C81" s="924"/>
      <c r="D81" s="924"/>
      <c r="E81" s="924"/>
      <c r="F81" s="401"/>
      <c r="G81" s="401"/>
      <c r="H81" s="401"/>
      <c r="I81" s="401"/>
      <c r="J81" s="401"/>
      <c r="K81" s="401"/>
      <c r="L81" s="401"/>
      <c r="M81" s="401"/>
      <c r="N81" s="401"/>
      <c r="O81" s="921" t="str">
        <f>'Thong tin'!B7</f>
        <v>PHÓ CỤC TRƯỞNG</v>
      </c>
      <c r="P81" s="921"/>
      <c r="Q81" s="921"/>
      <c r="R81" s="921"/>
      <c r="S81" s="921"/>
      <c r="T81" s="921"/>
      <c r="U81" s="451"/>
    </row>
    <row r="82" spans="1:21" ht="18.75">
      <c r="A82" s="387"/>
      <c r="B82" s="389"/>
      <c r="C82" s="441"/>
      <c r="D82" s="441"/>
      <c r="E82" s="443"/>
      <c r="F82" s="443"/>
      <c r="G82" s="443"/>
      <c r="H82" s="443"/>
      <c r="I82" s="443"/>
      <c r="J82" s="443"/>
      <c r="K82" s="443"/>
      <c r="L82" s="443"/>
      <c r="M82" s="443"/>
      <c r="N82" s="443"/>
      <c r="O82" s="443"/>
      <c r="P82" s="443"/>
      <c r="Q82" s="443"/>
      <c r="R82" s="443"/>
      <c r="S82" s="443"/>
      <c r="T82" s="445"/>
      <c r="U82" s="445"/>
    </row>
    <row r="83" spans="1:21" ht="18.75">
      <c r="A83" s="387"/>
      <c r="B83" s="387"/>
      <c r="C83" s="446"/>
      <c r="D83" s="446"/>
      <c r="E83" s="446"/>
      <c r="F83" s="446"/>
      <c r="G83" s="446"/>
      <c r="H83" s="446"/>
      <c r="I83" s="446"/>
      <c r="J83" s="446"/>
      <c r="K83" s="446"/>
      <c r="L83" s="446"/>
      <c r="M83" s="446"/>
      <c r="N83" s="446"/>
      <c r="O83" s="446"/>
      <c r="P83" s="446"/>
      <c r="Q83" s="446"/>
      <c r="R83" s="446"/>
      <c r="S83" s="446"/>
      <c r="T83" s="446"/>
      <c r="U83" s="494"/>
    </row>
    <row r="84" spans="1:21" ht="15.75">
      <c r="A84" s="386"/>
      <c r="B84" s="937"/>
      <c r="C84" s="937"/>
      <c r="D84" s="937"/>
      <c r="E84" s="410"/>
      <c r="F84" s="410"/>
      <c r="G84" s="410"/>
      <c r="H84" s="410"/>
      <c r="I84" s="410"/>
      <c r="J84" s="410"/>
      <c r="K84" s="410"/>
      <c r="L84" s="410"/>
      <c r="M84" s="410"/>
      <c r="N84" s="410"/>
      <c r="O84" s="410"/>
      <c r="P84" s="410"/>
      <c r="Q84" s="937"/>
      <c r="R84" s="937"/>
      <c r="S84" s="937"/>
      <c r="T84" s="386"/>
      <c r="U84" s="386"/>
    </row>
    <row r="85" spans="1:21" ht="15.75" customHeight="1">
      <c r="A85" s="411"/>
      <c r="B85" s="386"/>
      <c r="C85" s="485"/>
      <c r="D85" s="485"/>
      <c r="E85" s="485"/>
      <c r="F85" s="485"/>
      <c r="G85" s="487"/>
      <c r="H85" s="485"/>
      <c r="I85" s="485"/>
      <c r="J85" s="485"/>
      <c r="K85" s="485"/>
      <c r="L85" s="485"/>
      <c r="M85" s="485"/>
      <c r="N85" s="485"/>
      <c r="O85" s="410"/>
      <c r="P85" s="410"/>
      <c r="Q85" s="410"/>
      <c r="R85" s="448"/>
      <c r="S85" s="386"/>
      <c r="T85" s="386"/>
      <c r="U85" s="386"/>
    </row>
    <row r="86" spans="1:21" ht="15.75" customHeight="1">
      <c r="A86" s="386"/>
      <c r="B86" s="523"/>
      <c r="C86" s="523"/>
      <c r="D86" s="523"/>
      <c r="E86" s="523"/>
      <c r="F86" s="523"/>
      <c r="G86" s="523"/>
      <c r="H86" s="523"/>
      <c r="I86" s="523"/>
      <c r="J86" s="523"/>
      <c r="K86" s="523"/>
      <c r="L86" s="523"/>
      <c r="M86" s="523"/>
      <c r="N86" s="523"/>
      <c r="O86" s="523"/>
      <c r="P86" s="523"/>
      <c r="Q86" s="410"/>
      <c r="R86" s="410"/>
      <c r="S86" s="386"/>
      <c r="T86" s="386"/>
      <c r="U86" s="386"/>
    </row>
    <row r="87" spans="1:21" ht="15.75">
      <c r="A87" s="409"/>
      <c r="B87" s="409"/>
      <c r="C87" s="409"/>
      <c r="D87" s="409"/>
      <c r="E87" s="409"/>
      <c r="F87" s="409"/>
      <c r="G87" s="409"/>
      <c r="H87" s="409"/>
      <c r="I87" s="409"/>
      <c r="J87" s="409"/>
      <c r="K87" s="409"/>
      <c r="L87" s="409"/>
      <c r="M87" s="409"/>
      <c r="N87" s="409"/>
      <c r="O87" s="409"/>
      <c r="P87" s="409"/>
      <c r="Q87" s="409"/>
      <c r="R87" s="386"/>
      <c r="S87" s="386"/>
      <c r="T87" s="386"/>
      <c r="U87" s="386"/>
    </row>
    <row r="88" spans="1:21" ht="18.75">
      <c r="A88" s="386"/>
      <c r="B88" s="920" t="str">
        <f>'Thong tin'!B5</f>
        <v>Nhan Quốc Hải</v>
      </c>
      <c r="C88" s="920"/>
      <c r="D88" s="920"/>
      <c r="E88" s="920"/>
      <c r="F88" s="386"/>
      <c r="G88" s="386"/>
      <c r="H88" s="386"/>
      <c r="I88" s="386"/>
      <c r="J88" s="386"/>
      <c r="K88" s="386"/>
      <c r="L88" s="386"/>
      <c r="M88" s="386"/>
      <c r="N88" s="386"/>
      <c r="O88" s="920" t="str">
        <f>'Thong tin'!B6</f>
        <v>Nguyễn Minh Khiêm</v>
      </c>
      <c r="P88" s="920"/>
      <c r="Q88" s="920"/>
      <c r="R88" s="920"/>
      <c r="S88" s="920"/>
      <c r="T88" s="920"/>
      <c r="U88" s="450"/>
    </row>
    <row r="89" spans="2:21" ht="18.75">
      <c r="B89" s="945"/>
      <c r="C89" s="945"/>
      <c r="D89" s="945"/>
      <c r="E89" s="945"/>
      <c r="P89" s="945"/>
      <c r="Q89" s="945"/>
      <c r="R89" s="945"/>
      <c r="S89" s="945"/>
      <c r="T89" s="946"/>
      <c r="U89" s="492"/>
    </row>
  </sheetData>
  <sheetProtection/>
  <mergeCells count="37">
    <mergeCell ref="U6:U9"/>
    <mergeCell ref="B89:E89"/>
    <mergeCell ref="P89:T89"/>
    <mergeCell ref="B88:E88"/>
    <mergeCell ref="A11:B11"/>
    <mergeCell ref="O88:T88"/>
    <mergeCell ref="Q84:S84"/>
    <mergeCell ref="B81:E81"/>
    <mergeCell ref="A2:D2"/>
    <mergeCell ref="Q2:T2"/>
    <mergeCell ref="Q4:T4"/>
    <mergeCell ref="O81:T81"/>
    <mergeCell ref="T6:T9"/>
    <mergeCell ref="I7:Q7"/>
    <mergeCell ref="O80:T80"/>
    <mergeCell ref="S6:S9"/>
    <mergeCell ref="A3:D3"/>
    <mergeCell ref="A80:E80"/>
    <mergeCell ref="Q5:T5"/>
    <mergeCell ref="D7:E7"/>
    <mergeCell ref="D8:D9"/>
    <mergeCell ref="E8:E9"/>
    <mergeCell ref="E1:P1"/>
    <mergeCell ref="E2:P2"/>
    <mergeCell ref="E3:P3"/>
    <mergeCell ref="F6:F9"/>
    <mergeCell ref="G6:G9"/>
    <mergeCell ref="H6:R6"/>
    <mergeCell ref="R7:R9"/>
    <mergeCell ref="I8:I9"/>
    <mergeCell ref="J8:Q8"/>
    <mergeCell ref="H7:H9"/>
    <mergeCell ref="A6:B9"/>
    <mergeCell ref="B84:D84"/>
    <mergeCell ref="C6:E6"/>
    <mergeCell ref="C7:C9"/>
    <mergeCell ref="A10:B10"/>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597" t="s">
        <v>29</v>
      </c>
      <c r="B1" s="597"/>
      <c r="C1" s="597"/>
      <c r="D1" s="597"/>
      <c r="E1" s="596" t="s">
        <v>375</v>
      </c>
      <c r="F1" s="596"/>
      <c r="G1" s="596"/>
      <c r="H1" s="596"/>
      <c r="I1" s="596"/>
      <c r="J1" s="596"/>
      <c r="K1" s="596"/>
      <c r="L1" s="31" t="s">
        <v>351</v>
      </c>
      <c r="M1" s="31"/>
      <c r="N1" s="31"/>
      <c r="O1" s="32"/>
      <c r="P1" s="32"/>
    </row>
    <row r="2" spans="1:16" ht="15.75" customHeight="1">
      <c r="A2" s="583" t="s">
        <v>245</v>
      </c>
      <c r="B2" s="583"/>
      <c r="C2" s="583"/>
      <c r="D2" s="583"/>
      <c r="E2" s="596"/>
      <c r="F2" s="596"/>
      <c r="G2" s="596"/>
      <c r="H2" s="596"/>
      <c r="I2" s="596"/>
      <c r="J2" s="596"/>
      <c r="K2" s="596"/>
      <c r="L2" s="591" t="s">
        <v>254</v>
      </c>
      <c r="M2" s="591"/>
      <c r="N2" s="591"/>
      <c r="O2" s="35"/>
      <c r="P2" s="32"/>
    </row>
    <row r="3" spans="1:16" ht="18" customHeight="1">
      <c r="A3" s="583" t="s">
        <v>246</v>
      </c>
      <c r="B3" s="583"/>
      <c r="C3" s="583"/>
      <c r="D3" s="583"/>
      <c r="E3" s="584" t="s">
        <v>371</v>
      </c>
      <c r="F3" s="584"/>
      <c r="G3" s="584"/>
      <c r="H3" s="584"/>
      <c r="I3" s="584"/>
      <c r="J3" s="584"/>
      <c r="K3" s="36"/>
      <c r="L3" s="592" t="s">
        <v>370</v>
      </c>
      <c r="M3" s="592"/>
      <c r="N3" s="592"/>
      <c r="O3" s="32"/>
      <c r="P3" s="32"/>
    </row>
    <row r="4" spans="1:16" ht="21" customHeight="1">
      <c r="A4" s="595" t="s">
        <v>257</v>
      </c>
      <c r="B4" s="595"/>
      <c r="C4" s="595"/>
      <c r="D4" s="595"/>
      <c r="E4" s="39"/>
      <c r="F4" s="40"/>
      <c r="G4" s="41"/>
      <c r="H4" s="41"/>
      <c r="I4" s="41"/>
      <c r="J4" s="41"/>
      <c r="K4" s="32"/>
      <c r="L4" s="591" t="s">
        <v>252</v>
      </c>
      <c r="M4" s="591"/>
      <c r="N4" s="591"/>
      <c r="O4" s="35"/>
      <c r="P4" s="32"/>
    </row>
    <row r="5" spans="1:16" ht="18" customHeight="1">
      <c r="A5" s="41"/>
      <c r="B5" s="32"/>
      <c r="C5" s="42"/>
      <c r="D5" s="593"/>
      <c r="E5" s="593"/>
      <c r="F5" s="593"/>
      <c r="G5" s="593"/>
      <c r="H5" s="593"/>
      <c r="I5" s="593"/>
      <c r="J5" s="593"/>
      <c r="K5" s="593"/>
      <c r="L5" s="43" t="s">
        <v>258</v>
      </c>
      <c r="M5" s="43"/>
      <c r="N5" s="43"/>
      <c r="O5" s="32"/>
      <c r="P5" s="32"/>
    </row>
    <row r="6" spans="1:18" ht="33" customHeight="1">
      <c r="A6" s="601" t="s">
        <v>57</v>
      </c>
      <c r="B6" s="602"/>
      <c r="C6" s="594" t="s">
        <v>259</v>
      </c>
      <c r="D6" s="594"/>
      <c r="E6" s="594"/>
      <c r="F6" s="594"/>
      <c r="G6" s="570" t="s">
        <v>7</v>
      </c>
      <c r="H6" s="571"/>
      <c r="I6" s="571"/>
      <c r="J6" s="571"/>
      <c r="K6" s="571"/>
      <c r="L6" s="571"/>
      <c r="M6" s="571"/>
      <c r="N6" s="572"/>
      <c r="O6" s="575" t="s">
        <v>260</v>
      </c>
      <c r="P6" s="576"/>
      <c r="Q6" s="576"/>
      <c r="R6" s="577"/>
    </row>
    <row r="7" spans="1:18" ht="29.25" customHeight="1">
      <c r="A7" s="603"/>
      <c r="B7" s="604"/>
      <c r="C7" s="594"/>
      <c r="D7" s="594"/>
      <c r="E7" s="594"/>
      <c r="F7" s="594"/>
      <c r="G7" s="570" t="s">
        <v>261</v>
      </c>
      <c r="H7" s="571"/>
      <c r="I7" s="571"/>
      <c r="J7" s="572"/>
      <c r="K7" s="570" t="s">
        <v>92</v>
      </c>
      <c r="L7" s="571"/>
      <c r="M7" s="571"/>
      <c r="N7" s="572"/>
      <c r="O7" s="45" t="s">
        <v>262</v>
      </c>
      <c r="P7" s="45" t="s">
        <v>263</v>
      </c>
      <c r="Q7" s="578" t="s">
        <v>264</v>
      </c>
      <c r="R7" s="578" t="s">
        <v>265</v>
      </c>
    </row>
    <row r="8" spans="1:18" ht="26.25" customHeight="1">
      <c r="A8" s="603"/>
      <c r="B8" s="604"/>
      <c r="C8" s="573" t="s">
        <v>89</v>
      </c>
      <c r="D8" s="600"/>
      <c r="E8" s="573" t="s">
        <v>88</v>
      </c>
      <c r="F8" s="600"/>
      <c r="G8" s="573" t="s">
        <v>90</v>
      </c>
      <c r="H8" s="574"/>
      <c r="I8" s="573" t="s">
        <v>91</v>
      </c>
      <c r="J8" s="574"/>
      <c r="K8" s="573" t="s">
        <v>93</v>
      </c>
      <c r="L8" s="574"/>
      <c r="M8" s="573" t="s">
        <v>94</v>
      </c>
      <c r="N8" s="574"/>
      <c r="O8" s="580" t="s">
        <v>266</v>
      </c>
      <c r="P8" s="581" t="s">
        <v>267</v>
      </c>
      <c r="Q8" s="578"/>
      <c r="R8" s="578"/>
    </row>
    <row r="9" spans="1:18" ht="30.75" customHeight="1">
      <c r="A9" s="603"/>
      <c r="B9" s="604"/>
      <c r="C9" s="46" t="s">
        <v>3</v>
      </c>
      <c r="D9" s="44" t="s">
        <v>9</v>
      </c>
      <c r="E9" s="44" t="s">
        <v>3</v>
      </c>
      <c r="F9" s="44" t="s">
        <v>9</v>
      </c>
      <c r="G9" s="47" t="s">
        <v>3</v>
      </c>
      <c r="H9" s="47" t="s">
        <v>9</v>
      </c>
      <c r="I9" s="47" t="s">
        <v>3</v>
      </c>
      <c r="J9" s="47" t="s">
        <v>9</v>
      </c>
      <c r="K9" s="47" t="s">
        <v>3</v>
      </c>
      <c r="L9" s="47" t="s">
        <v>9</v>
      </c>
      <c r="M9" s="47" t="s">
        <v>3</v>
      </c>
      <c r="N9" s="47" t="s">
        <v>9</v>
      </c>
      <c r="O9" s="580"/>
      <c r="P9" s="582"/>
      <c r="Q9" s="579"/>
      <c r="R9" s="579"/>
    </row>
    <row r="10" spans="1:18" s="52" customFormat="1" ht="18" customHeight="1">
      <c r="A10" s="587" t="s">
        <v>6</v>
      </c>
      <c r="B10" s="587"/>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589" t="s">
        <v>268</v>
      </c>
      <c r="B11" s="590"/>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07" t="s">
        <v>372</v>
      </c>
      <c r="B12" s="608"/>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05" t="s">
        <v>31</v>
      </c>
      <c r="B13" s="606"/>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269</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270</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271</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272</v>
      </c>
    </row>
    <row r="18" spans="1:18" s="70" customFormat="1" ht="18" customHeight="1">
      <c r="A18" s="66" t="s">
        <v>49</v>
      </c>
      <c r="B18" s="67" t="s">
        <v>273</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274</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275</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276</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277</v>
      </c>
      <c r="AK21" s="52" t="s">
        <v>278</v>
      </c>
      <c r="AL21" s="52" t="s">
        <v>279</v>
      </c>
      <c r="AM21" s="63" t="s">
        <v>280</v>
      </c>
    </row>
    <row r="22" spans="1:39" s="52" customFormat="1" ht="18" customHeight="1">
      <c r="A22" s="66" t="s">
        <v>61</v>
      </c>
      <c r="B22" s="67" t="s">
        <v>281</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282</v>
      </c>
    </row>
    <row r="23" spans="1:18" s="52" customFormat="1" ht="18" customHeight="1">
      <c r="A23" s="66" t="s">
        <v>62</v>
      </c>
      <c r="B23" s="67" t="s">
        <v>283</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284</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277</v>
      </c>
    </row>
    <row r="25" spans="1:36" s="52" customFormat="1" ht="18" customHeight="1">
      <c r="A25" s="66" t="s">
        <v>83</v>
      </c>
      <c r="B25" s="67" t="s">
        <v>285</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286</v>
      </c>
    </row>
    <row r="26" spans="1:44" s="52" customFormat="1" ht="18" customHeight="1">
      <c r="A26" s="66" t="s">
        <v>84</v>
      </c>
      <c r="B26" s="67" t="s">
        <v>287</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588" t="s">
        <v>373</v>
      </c>
      <c r="C28" s="588"/>
      <c r="D28" s="588"/>
      <c r="E28" s="588"/>
      <c r="F28" s="75"/>
      <c r="G28" s="76"/>
      <c r="H28" s="76"/>
      <c r="I28" s="76"/>
      <c r="J28" s="588" t="s">
        <v>374</v>
      </c>
      <c r="K28" s="588"/>
      <c r="L28" s="588"/>
      <c r="M28" s="588"/>
      <c r="N28" s="588"/>
      <c r="O28" s="77"/>
      <c r="P28" s="77"/>
      <c r="AG28" s="78" t="s">
        <v>289</v>
      </c>
      <c r="AI28" s="79">
        <f>82/88</f>
        <v>0.9318181818181818</v>
      </c>
    </row>
    <row r="29" spans="1:16" s="85" customFormat="1" ht="19.5" customHeight="1">
      <c r="A29" s="80"/>
      <c r="B29" s="567" t="s">
        <v>35</v>
      </c>
      <c r="C29" s="567"/>
      <c r="D29" s="567"/>
      <c r="E29" s="567"/>
      <c r="F29" s="82"/>
      <c r="G29" s="83"/>
      <c r="H29" s="83"/>
      <c r="I29" s="83"/>
      <c r="J29" s="567" t="s">
        <v>290</v>
      </c>
      <c r="K29" s="567"/>
      <c r="L29" s="567"/>
      <c r="M29" s="567"/>
      <c r="N29" s="567"/>
      <c r="O29" s="84"/>
      <c r="P29" s="84"/>
    </row>
    <row r="30" spans="1:16" s="85" customFormat="1" ht="19.5" customHeight="1">
      <c r="A30" s="80"/>
      <c r="B30" s="585"/>
      <c r="C30" s="585"/>
      <c r="D30" s="585"/>
      <c r="E30" s="82"/>
      <c r="F30" s="82"/>
      <c r="G30" s="83"/>
      <c r="H30" s="83"/>
      <c r="I30" s="83"/>
      <c r="J30" s="586"/>
      <c r="K30" s="586"/>
      <c r="L30" s="586"/>
      <c r="M30" s="586"/>
      <c r="N30" s="586"/>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569" t="s">
        <v>291</v>
      </c>
      <c r="C32" s="569"/>
      <c r="D32" s="569"/>
      <c r="E32" s="569"/>
      <c r="F32" s="87"/>
      <c r="G32" s="88"/>
      <c r="H32" s="88"/>
      <c r="I32" s="88"/>
      <c r="J32" s="568" t="s">
        <v>291</v>
      </c>
      <c r="K32" s="568"/>
      <c r="L32" s="568"/>
      <c r="M32" s="568"/>
      <c r="N32" s="568"/>
      <c r="O32" s="84"/>
      <c r="P32" s="84"/>
    </row>
    <row r="33" spans="1:16" s="85" customFormat="1" ht="19.5" customHeight="1">
      <c r="A33" s="80"/>
      <c r="B33" s="567" t="s">
        <v>292</v>
      </c>
      <c r="C33" s="567"/>
      <c r="D33" s="567"/>
      <c r="E33" s="567"/>
      <c r="F33" s="82"/>
      <c r="G33" s="83"/>
      <c r="H33" s="83"/>
      <c r="I33" s="83"/>
      <c r="J33" s="81"/>
      <c r="K33" s="567" t="s">
        <v>292</v>
      </c>
      <c r="L33" s="567"/>
      <c r="M33" s="567"/>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98" t="s">
        <v>248</v>
      </c>
      <c r="C36" s="598"/>
      <c r="D36" s="598"/>
      <c r="E36" s="598"/>
      <c r="F36" s="91"/>
      <c r="G36" s="91"/>
      <c r="H36" s="91"/>
      <c r="I36" s="91"/>
      <c r="J36" s="599" t="s">
        <v>249</v>
      </c>
      <c r="K36" s="599"/>
      <c r="L36" s="599"/>
      <c r="M36" s="599"/>
      <c r="N36" s="599"/>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09" t="s">
        <v>26</v>
      </c>
      <c r="B1" s="609"/>
      <c r="C1" s="98"/>
      <c r="D1" s="616" t="s">
        <v>352</v>
      </c>
      <c r="E1" s="616"/>
      <c r="F1" s="616"/>
      <c r="G1" s="616"/>
      <c r="H1" s="616"/>
      <c r="I1" s="616"/>
      <c r="J1" s="616"/>
      <c r="K1" s="616"/>
      <c r="L1" s="616"/>
      <c r="M1" s="634" t="s">
        <v>293</v>
      </c>
      <c r="N1" s="635"/>
      <c r="O1" s="635"/>
      <c r="P1" s="635"/>
    </row>
    <row r="2" spans="1:16" s="42" customFormat="1" ht="34.5" customHeight="1">
      <c r="A2" s="615" t="s">
        <v>294</v>
      </c>
      <c r="B2" s="615"/>
      <c r="C2" s="615"/>
      <c r="D2" s="616"/>
      <c r="E2" s="616"/>
      <c r="F2" s="616"/>
      <c r="G2" s="616"/>
      <c r="H2" s="616"/>
      <c r="I2" s="616"/>
      <c r="J2" s="616"/>
      <c r="K2" s="616"/>
      <c r="L2" s="616"/>
      <c r="M2" s="636" t="s">
        <v>353</v>
      </c>
      <c r="N2" s="637"/>
      <c r="O2" s="637"/>
      <c r="P2" s="637"/>
    </row>
    <row r="3" spans="1:16" s="42" customFormat="1" ht="19.5" customHeight="1">
      <c r="A3" s="614" t="s">
        <v>295</v>
      </c>
      <c r="B3" s="614"/>
      <c r="C3" s="614"/>
      <c r="D3" s="616"/>
      <c r="E3" s="616"/>
      <c r="F3" s="616"/>
      <c r="G3" s="616"/>
      <c r="H3" s="616"/>
      <c r="I3" s="616"/>
      <c r="J3" s="616"/>
      <c r="K3" s="616"/>
      <c r="L3" s="616"/>
      <c r="M3" s="636" t="s">
        <v>296</v>
      </c>
      <c r="N3" s="637"/>
      <c r="O3" s="637"/>
      <c r="P3" s="637"/>
    </row>
    <row r="4" spans="1:16" s="103" customFormat="1" ht="18.75" customHeight="1">
      <c r="A4" s="99"/>
      <c r="B4" s="99"/>
      <c r="C4" s="100"/>
      <c r="D4" s="593"/>
      <c r="E4" s="593"/>
      <c r="F4" s="593"/>
      <c r="G4" s="593"/>
      <c r="H4" s="593"/>
      <c r="I4" s="593"/>
      <c r="J4" s="593"/>
      <c r="K4" s="593"/>
      <c r="L4" s="593"/>
      <c r="M4" s="101" t="s">
        <v>297</v>
      </c>
      <c r="N4" s="102"/>
      <c r="O4" s="102"/>
      <c r="P4" s="102"/>
    </row>
    <row r="5" spans="1:16" ht="49.5" customHeight="1">
      <c r="A5" s="623" t="s">
        <v>57</v>
      </c>
      <c r="B5" s="624"/>
      <c r="C5" s="611" t="s">
        <v>82</v>
      </c>
      <c r="D5" s="612"/>
      <c r="E5" s="612"/>
      <c r="F5" s="612"/>
      <c r="G5" s="612"/>
      <c r="H5" s="612"/>
      <c r="I5" s="612"/>
      <c r="J5" s="612"/>
      <c r="K5" s="610" t="s">
        <v>81</v>
      </c>
      <c r="L5" s="610"/>
      <c r="M5" s="610"/>
      <c r="N5" s="610"/>
      <c r="O5" s="610"/>
      <c r="P5" s="610"/>
    </row>
    <row r="6" spans="1:16" ht="20.25" customHeight="1">
      <c r="A6" s="625"/>
      <c r="B6" s="626"/>
      <c r="C6" s="611" t="s">
        <v>3</v>
      </c>
      <c r="D6" s="612"/>
      <c r="E6" s="612"/>
      <c r="F6" s="613"/>
      <c r="G6" s="610" t="s">
        <v>9</v>
      </c>
      <c r="H6" s="610"/>
      <c r="I6" s="610"/>
      <c r="J6" s="610"/>
      <c r="K6" s="638" t="s">
        <v>3</v>
      </c>
      <c r="L6" s="638"/>
      <c r="M6" s="638"/>
      <c r="N6" s="631" t="s">
        <v>9</v>
      </c>
      <c r="O6" s="631"/>
      <c r="P6" s="631"/>
    </row>
    <row r="7" spans="1:16" ht="52.5" customHeight="1">
      <c r="A7" s="625"/>
      <c r="B7" s="626"/>
      <c r="C7" s="629" t="s">
        <v>298</v>
      </c>
      <c r="D7" s="612" t="s">
        <v>78</v>
      </c>
      <c r="E7" s="612"/>
      <c r="F7" s="613"/>
      <c r="G7" s="610" t="s">
        <v>299</v>
      </c>
      <c r="H7" s="610" t="s">
        <v>78</v>
      </c>
      <c r="I7" s="610"/>
      <c r="J7" s="610"/>
      <c r="K7" s="610" t="s">
        <v>32</v>
      </c>
      <c r="L7" s="610" t="s">
        <v>79</v>
      </c>
      <c r="M7" s="610"/>
      <c r="N7" s="610" t="s">
        <v>64</v>
      </c>
      <c r="O7" s="610" t="s">
        <v>79</v>
      </c>
      <c r="P7" s="610"/>
    </row>
    <row r="8" spans="1:16" ht="15.75" customHeight="1">
      <c r="A8" s="625"/>
      <c r="B8" s="626"/>
      <c r="C8" s="629"/>
      <c r="D8" s="610" t="s">
        <v>36</v>
      </c>
      <c r="E8" s="610" t="s">
        <v>37</v>
      </c>
      <c r="F8" s="610" t="s">
        <v>40</v>
      </c>
      <c r="G8" s="610"/>
      <c r="H8" s="610" t="s">
        <v>36</v>
      </c>
      <c r="I8" s="610" t="s">
        <v>37</v>
      </c>
      <c r="J8" s="610" t="s">
        <v>40</v>
      </c>
      <c r="K8" s="610"/>
      <c r="L8" s="610" t="s">
        <v>14</v>
      </c>
      <c r="M8" s="610" t="s">
        <v>13</v>
      </c>
      <c r="N8" s="610"/>
      <c r="O8" s="610" t="s">
        <v>14</v>
      </c>
      <c r="P8" s="610" t="s">
        <v>13</v>
      </c>
    </row>
    <row r="9" spans="1:16" ht="44.25" customHeight="1">
      <c r="A9" s="627"/>
      <c r="B9" s="628"/>
      <c r="C9" s="630"/>
      <c r="D9" s="610"/>
      <c r="E9" s="610"/>
      <c r="F9" s="610"/>
      <c r="G9" s="610"/>
      <c r="H9" s="610"/>
      <c r="I9" s="610"/>
      <c r="J9" s="610"/>
      <c r="K9" s="610"/>
      <c r="L9" s="610"/>
      <c r="M9" s="610"/>
      <c r="N9" s="610"/>
      <c r="O9" s="610"/>
      <c r="P9" s="610"/>
    </row>
    <row r="10" spans="1:16" ht="15" customHeight="1">
      <c r="A10" s="621" t="s">
        <v>6</v>
      </c>
      <c r="B10" s="622"/>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32" t="s">
        <v>300</v>
      </c>
      <c r="B11" s="633"/>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17" t="s">
        <v>301</v>
      </c>
      <c r="B12" s="618"/>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19" t="s">
        <v>33</v>
      </c>
      <c r="B13" s="620"/>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269</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270</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302</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272</v>
      </c>
    </row>
    <row r="18" spans="1:16" s="42" customFormat="1" ht="15" customHeight="1">
      <c r="A18" s="116" t="s">
        <v>49</v>
      </c>
      <c r="B18" s="117" t="s">
        <v>273</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274</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275</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276</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277</v>
      </c>
      <c r="AK21" s="42" t="s">
        <v>278</v>
      </c>
      <c r="AL21" s="42" t="s">
        <v>279</v>
      </c>
      <c r="AM21" s="113" t="s">
        <v>280</v>
      </c>
    </row>
    <row r="22" spans="1:39" s="42" customFormat="1" ht="15" customHeight="1">
      <c r="A22" s="116" t="s">
        <v>61</v>
      </c>
      <c r="B22" s="117" t="s">
        <v>281</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282</v>
      </c>
    </row>
    <row r="23" spans="1:16" s="42" customFormat="1" ht="15" customHeight="1">
      <c r="A23" s="116" t="s">
        <v>62</v>
      </c>
      <c r="B23" s="117" t="s">
        <v>283</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284</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277</v>
      </c>
    </row>
    <row r="25" spans="1:36" s="42" customFormat="1" ht="15" customHeight="1">
      <c r="A25" s="116" t="s">
        <v>83</v>
      </c>
      <c r="B25" s="117" t="s">
        <v>285</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286</v>
      </c>
    </row>
    <row r="26" spans="1:44" s="42" customFormat="1" ht="15" customHeight="1">
      <c r="A26" s="116" t="s">
        <v>84</v>
      </c>
      <c r="B26" s="117" t="s">
        <v>287</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44" t="s">
        <v>354</v>
      </c>
      <c r="C28" s="645"/>
      <c r="D28" s="645"/>
      <c r="E28" s="645"/>
      <c r="F28" s="123"/>
      <c r="G28" s="123"/>
      <c r="H28" s="123"/>
      <c r="I28" s="123"/>
      <c r="J28" s="123"/>
      <c r="K28" s="639" t="s">
        <v>355</v>
      </c>
      <c r="L28" s="639"/>
      <c r="M28" s="639"/>
      <c r="N28" s="639"/>
      <c r="O28" s="639"/>
      <c r="P28" s="639"/>
      <c r="AG28" s="73" t="s">
        <v>289</v>
      </c>
      <c r="AI28" s="113">
        <f>82/88</f>
        <v>0.9318181818181818</v>
      </c>
    </row>
    <row r="29" spans="2:16" ht="16.5">
      <c r="B29" s="645"/>
      <c r="C29" s="645"/>
      <c r="D29" s="645"/>
      <c r="E29" s="645"/>
      <c r="F29" s="123"/>
      <c r="G29" s="123"/>
      <c r="H29" s="123"/>
      <c r="I29" s="123"/>
      <c r="J29" s="123"/>
      <c r="K29" s="639"/>
      <c r="L29" s="639"/>
      <c r="M29" s="639"/>
      <c r="N29" s="639"/>
      <c r="O29" s="639"/>
      <c r="P29" s="639"/>
    </row>
    <row r="30" spans="2:16" ht="21" customHeight="1">
      <c r="B30" s="645"/>
      <c r="C30" s="645"/>
      <c r="D30" s="645"/>
      <c r="E30" s="645"/>
      <c r="F30" s="123"/>
      <c r="G30" s="123"/>
      <c r="H30" s="123"/>
      <c r="I30" s="123"/>
      <c r="J30" s="123"/>
      <c r="K30" s="639"/>
      <c r="L30" s="639"/>
      <c r="M30" s="639"/>
      <c r="N30" s="639"/>
      <c r="O30" s="639"/>
      <c r="P30" s="639"/>
    </row>
    <row r="32" spans="2:16" ht="16.5" customHeight="1">
      <c r="B32" s="647" t="s">
        <v>292</v>
      </c>
      <c r="C32" s="647"/>
      <c r="D32" s="647"/>
      <c r="E32" s="124"/>
      <c r="F32" s="124"/>
      <c r="G32" s="124"/>
      <c r="H32" s="124"/>
      <c r="I32" s="124"/>
      <c r="J32" s="124"/>
      <c r="K32" s="646" t="s">
        <v>356</v>
      </c>
      <c r="L32" s="646"/>
      <c r="M32" s="646"/>
      <c r="N32" s="646"/>
      <c r="O32" s="646"/>
      <c r="P32" s="646"/>
    </row>
    <row r="33" ht="12.75" customHeight="1"/>
    <row r="34" spans="2:5" ht="15.75">
      <c r="B34" s="125"/>
      <c r="C34" s="125"/>
      <c r="D34" s="125"/>
      <c r="E34" s="125"/>
    </row>
    <row r="35" ht="15.75" hidden="1"/>
    <row r="36" spans="2:16" ht="15.75">
      <c r="B36" s="642" t="s">
        <v>248</v>
      </c>
      <c r="C36" s="642"/>
      <c r="D36" s="642"/>
      <c r="E36" s="642"/>
      <c r="F36" s="126"/>
      <c r="G36" s="126"/>
      <c r="H36" s="126"/>
      <c r="I36" s="126"/>
      <c r="K36" s="643" t="s">
        <v>249</v>
      </c>
      <c r="L36" s="643"/>
      <c r="M36" s="643"/>
      <c r="N36" s="643"/>
      <c r="O36" s="643"/>
      <c r="P36" s="643"/>
    </row>
    <row r="39" ht="15.75">
      <c r="A39" s="128" t="s">
        <v>41</v>
      </c>
    </row>
    <row r="40" spans="1:6" ht="15.75">
      <c r="A40" s="129"/>
      <c r="B40" s="130" t="s">
        <v>50</v>
      </c>
      <c r="C40" s="130"/>
      <c r="D40" s="130"/>
      <c r="E40" s="130"/>
      <c r="F40" s="130"/>
    </row>
    <row r="41" spans="1:14" ht="15.75" customHeight="1">
      <c r="A41" s="131" t="s">
        <v>25</v>
      </c>
      <c r="B41" s="641" t="s">
        <v>53</v>
      </c>
      <c r="C41" s="641"/>
      <c r="D41" s="641"/>
      <c r="E41" s="641"/>
      <c r="F41" s="641"/>
      <c r="G41" s="131"/>
      <c r="H41" s="131"/>
      <c r="I41" s="131"/>
      <c r="J41" s="131"/>
      <c r="K41" s="131"/>
      <c r="L41" s="131"/>
      <c r="M41" s="131"/>
      <c r="N41" s="131"/>
    </row>
    <row r="42" spans="1:14" ht="15" customHeight="1">
      <c r="A42" s="131"/>
      <c r="B42" s="640" t="s">
        <v>54</v>
      </c>
      <c r="C42" s="640"/>
      <c r="D42" s="640"/>
      <c r="E42" s="640"/>
      <c r="F42" s="640"/>
      <c r="G42" s="640"/>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597" t="s">
        <v>99</v>
      </c>
      <c r="B1" s="597"/>
      <c r="C1" s="597"/>
      <c r="D1" s="651" t="s">
        <v>357</v>
      </c>
      <c r="E1" s="651"/>
      <c r="F1" s="651"/>
      <c r="G1" s="651"/>
      <c r="H1" s="651"/>
      <c r="I1" s="651"/>
      <c r="J1" s="660" t="s">
        <v>358</v>
      </c>
      <c r="K1" s="661"/>
      <c r="L1" s="661"/>
    </row>
    <row r="2" spans="1:13" ht="15.75" customHeight="1">
      <c r="A2" s="662" t="s">
        <v>303</v>
      </c>
      <c r="B2" s="662"/>
      <c r="C2" s="662"/>
      <c r="D2" s="651"/>
      <c r="E2" s="651"/>
      <c r="F2" s="651"/>
      <c r="G2" s="651"/>
      <c r="H2" s="651"/>
      <c r="I2" s="651"/>
      <c r="J2" s="661" t="s">
        <v>304</v>
      </c>
      <c r="K2" s="661"/>
      <c r="L2" s="661"/>
      <c r="M2" s="133"/>
    </row>
    <row r="3" spans="1:13" ht="15.75" customHeight="1">
      <c r="A3" s="583" t="s">
        <v>255</v>
      </c>
      <c r="B3" s="583"/>
      <c r="C3" s="583"/>
      <c r="D3" s="651"/>
      <c r="E3" s="651"/>
      <c r="F3" s="651"/>
      <c r="G3" s="651"/>
      <c r="H3" s="651"/>
      <c r="I3" s="651"/>
      <c r="J3" s="660" t="s">
        <v>359</v>
      </c>
      <c r="K3" s="660"/>
      <c r="L3" s="660"/>
      <c r="M3" s="37"/>
    </row>
    <row r="4" spans="1:13" ht="15.75" customHeight="1">
      <c r="A4" s="658" t="s">
        <v>257</v>
      </c>
      <c r="B4" s="658"/>
      <c r="C4" s="658"/>
      <c r="D4" s="653"/>
      <c r="E4" s="653"/>
      <c r="F4" s="653"/>
      <c r="G4" s="653"/>
      <c r="H4" s="653"/>
      <c r="I4" s="653"/>
      <c r="J4" s="661" t="s">
        <v>305</v>
      </c>
      <c r="K4" s="661"/>
      <c r="L4" s="661"/>
      <c r="M4" s="133"/>
    </row>
    <row r="5" spans="1:13" ht="15.75">
      <c r="A5" s="134"/>
      <c r="B5" s="134"/>
      <c r="C5" s="34"/>
      <c r="D5" s="34"/>
      <c r="E5" s="34"/>
      <c r="F5" s="34"/>
      <c r="G5" s="34"/>
      <c r="H5" s="34"/>
      <c r="I5" s="34"/>
      <c r="J5" s="652" t="s">
        <v>8</v>
      </c>
      <c r="K5" s="652"/>
      <c r="L5" s="652"/>
      <c r="M5" s="133"/>
    </row>
    <row r="6" spans="1:14" ht="15.75">
      <c r="A6" s="665" t="s">
        <v>57</v>
      </c>
      <c r="B6" s="666"/>
      <c r="C6" s="610" t="s">
        <v>306</v>
      </c>
      <c r="D6" s="650" t="s">
        <v>307</v>
      </c>
      <c r="E6" s="650"/>
      <c r="F6" s="650"/>
      <c r="G6" s="650"/>
      <c r="H6" s="650"/>
      <c r="I6" s="650"/>
      <c r="J6" s="594" t="s">
        <v>97</v>
      </c>
      <c r="K6" s="594"/>
      <c r="L6" s="594"/>
      <c r="M6" s="648" t="s">
        <v>308</v>
      </c>
      <c r="N6" s="649" t="s">
        <v>309</v>
      </c>
    </row>
    <row r="7" spans="1:14" ht="15.75" customHeight="1">
      <c r="A7" s="667"/>
      <c r="B7" s="668"/>
      <c r="C7" s="610"/>
      <c r="D7" s="650" t="s">
        <v>7</v>
      </c>
      <c r="E7" s="650"/>
      <c r="F7" s="650"/>
      <c r="G7" s="650"/>
      <c r="H7" s="650"/>
      <c r="I7" s="650"/>
      <c r="J7" s="594"/>
      <c r="K7" s="594"/>
      <c r="L7" s="594"/>
      <c r="M7" s="648"/>
      <c r="N7" s="649"/>
    </row>
    <row r="8" spans="1:14" s="73" customFormat="1" ht="31.5" customHeight="1">
      <c r="A8" s="667"/>
      <c r="B8" s="668"/>
      <c r="C8" s="610"/>
      <c r="D8" s="594" t="s">
        <v>95</v>
      </c>
      <c r="E8" s="594" t="s">
        <v>96</v>
      </c>
      <c r="F8" s="594"/>
      <c r="G8" s="594"/>
      <c r="H8" s="594"/>
      <c r="I8" s="594"/>
      <c r="J8" s="594"/>
      <c r="K8" s="594"/>
      <c r="L8" s="594"/>
      <c r="M8" s="648"/>
      <c r="N8" s="649"/>
    </row>
    <row r="9" spans="1:14" s="73" customFormat="1" ht="15.75" customHeight="1">
      <c r="A9" s="667"/>
      <c r="B9" s="668"/>
      <c r="C9" s="610"/>
      <c r="D9" s="594"/>
      <c r="E9" s="594" t="s">
        <v>98</v>
      </c>
      <c r="F9" s="594" t="s">
        <v>7</v>
      </c>
      <c r="G9" s="594"/>
      <c r="H9" s="594"/>
      <c r="I9" s="594"/>
      <c r="J9" s="594" t="s">
        <v>7</v>
      </c>
      <c r="K9" s="594"/>
      <c r="L9" s="594"/>
      <c r="M9" s="648"/>
      <c r="N9" s="649"/>
    </row>
    <row r="10" spans="1:14" s="73" customFormat="1" ht="86.25" customHeight="1">
      <c r="A10" s="669"/>
      <c r="B10" s="670"/>
      <c r="C10" s="610"/>
      <c r="D10" s="594"/>
      <c r="E10" s="594"/>
      <c r="F10" s="104" t="s">
        <v>22</v>
      </c>
      <c r="G10" s="104" t="s">
        <v>24</v>
      </c>
      <c r="H10" s="104" t="s">
        <v>16</v>
      </c>
      <c r="I10" s="104" t="s">
        <v>23</v>
      </c>
      <c r="J10" s="104" t="s">
        <v>15</v>
      </c>
      <c r="K10" s="104" t="s">
        <v>20</v>
      </c>
      <c r="L10" s="104" t="s">
        <v>21</v>
      </c>
      <c r="M10" s="648"/>
      <c r="N10" s="649"/>
    </row>
    <row r="11" spans="1:32" ht="13.5" customHeight="1">
      <c r="A11" s="675" t="s">
        <v>5</v>
      </c>
      <c r="B11" s="676"/>
      <c r="C11" s="135">
        <v>1</v>
      </c>
      <c r="D11" s="135" t="s">
        <v>44</v>
      </c>
      <c r="E11" s="135" t="s">
        <v>49</v>
      </c>
      <c r="F11" s="135" t="s">
        <v>58</v>
      </c>
      <c r="G11" s="135" t="s">
        <v>59</v>
      </c>
      <c r="H11" s="135" t="s">
        <v>60</v>
      </c>
      <c r="I11" s="135" t="s">
        <v>61</v>
      </c>
      <c r="J11" s="135" t="s">
        <v>62</v>
      </c>
      <c r="K11" s="135" t="s">
        <v>63</v>
      </c>
      <c r="L11" s="135" t="s">
        <v>83</v>
      </c>
      <c r="M11" s="136"/>
      <c r="N11" s="137"/>
      <c r="AF11" s="33" t="s">
        <v>269</v>
      </c>
    </row>
    <row r="12" spans="1:14" ht="24" customHeight="1">
      <c r="A12" s="656" t="s">
        <v>300</v>
      </c>
      <c r="B12" s="657"/>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54" t="s">
        <v>256</v>
      </c>
      <c r="B13" s="655"/>
      <c r="C13" s="139">
        <v>59</v>
      </c>
      <c r="D13" s="139">
        <v>43</v>
      </c>
      <c r="E13" s="139">
        <v>0</v>
      </c>
      <c r="F13" s="139">
        <v>5</v>
      </c>
      <c r="G13" s="139">
        <v>2</v>
      </c>
      <c r="H13" s="139">
        <v>7</v>
      </c>
      <c r="I13" s="139">
        <v>2</v>
      </c>
      <c r="J13" s="139">
        <v>10</v>
      </c>
      <c r="K13" s="139">
        <v>44</v>
      </c>
      <c r="L13" s="139">
        <v>5</v>
      </c>
      <c r="M13" s="136"/>
      <c r="N13" s="137"/>
    </row>
    <row r="14" spans="1:37" s="52" customFormat="1" ht="16.5" customHeight="1">
      <c r="A14" s="673" t="s">
        <v>30</v>
      </c>
      <c r="B14" s="674"/>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270</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272</v>
      </c>
    </row>
    <row r="18" spans="1:14" s="148" customFormat="1" ht="16.5" customHeight="1">
      <c r="A18" s="147" t="s">
        <v>44</v>
      </c>
      <c r="B18" s="68" t="s">
        <v>302</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273</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274</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275</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277</v>
      </c>
      <c r="AK21" s="148" t="s">
        <v>278</v>
      </c>
      <c r="AL21" s="148" t="s">
        <v>279</v>
      </c>
      <c r="AM21" s="63" t="s">
        <v>280</v>
      </c>
    </row>
    <row r="22" spans="1:39" s="148" customFormat="1" ht="16.5" customHeight="1">
      <c r="A22" s="147" t="s">
        <v>60</v>
      </c>
      <c r="B22" s="68" t="s">
        <v>276</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282</v>
      </c>
    </row>
    <row r="23" spans="1:14" s="148" customFormat="1" ht="16.5" customHeight="1">
      <c r="A23" s="147" t="s">
        <v>61</v>
      </c>
      <c r="B23" s="68" t="s">
        <v>281</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283</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277</v>
      </c>
    </row>
    <row r="25" spans="1:36" s="148" customFormat="1" ht="16.5" customHeight="1">
      <c r="A25" s="147" t="s">
        <v>63</v>
      </c>
      <c r="B25" s="68" t="s">
        <v>284</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286</v>
      </c>
    </row>
    <row r="26" spans="1:44" s="70" customFormat="1" ht="16.5" customHeight="1">
      <c r="A26" s="151" t="s">
        <v>83</v>
      </c>
      <c r="B26" s="68" t="s">
        <v>285</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287</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289</v>
      </c>
      <c r="AI28" s="157">
        <f>82/88</f>
        <v>0.9318181818181818</v>
      </c>
    </row>
    <row r="29" spans="1:13" ht="16.5" customHeight="1">
      <c r="A29" s="588" t="s">
        <v>360</v>
      </c>
      <c r="B29" s="677"/>
      <c r="C29" s="677"/>
      <c r="D29" s="677"/>
      <c r="E29" s="158"/>
      <c r="F29" s="158"/>
      <c r="G29" s="158"/>
      <c r="H29" s="663" t="s">
        <v>310</v>
      </c>
      <c r="I29" s="663"/>
      <c r="J29" s="663"/>
      <c r="K29" s="663"/>
      <c r="L29" s="663"/>
      <c r="M29" s="159"/>
    </row>
    <row r="30" spans="1:12" ht="18.75">
      <c r="A30" s="677"/>
      <c r="B30" s="677"/>
      <c r="C30" s="677"/>
      <c r="D30" s="677"/>
      <c r="E30" s="158"/>
      <c r="F30" s="158"/>
      <c r="G30" s="158"/>
      <c r="H30" s="664" t="s">
        <v>311</v>
      </c>
      <c r="I30" s="664"/>
      <c r="J30" s="664"/>
      <c r="K30" s="664"/>
      <c r="L30" s="664"/>
    </row>
    <row r="31" spans="1:12" s="32" customFormat="1" ht="16.5" customHeight="1">
      <c r="A31" s="585"/>
      <c r="B31" s="585"/>
      <c r="C31" s="585"/>
      <c r="D31" s="585"/>
      <c r="E31" s="160"/>
      <c r="F31" s="160"/>
      <c r="G31" s="160"/>
      <c r="H31" s="586"/>
      <c r="I31" s="586"/>
      <c r="J31" s="586"/>
      <c r="K31" s="586"/>
      <c r="L31" s="586"/>
    </row>
    <row r="32" spans="1:12" ht="18.75">
      <c r="A32" s="89"/>
      <c r="B32" s="585" t="s">
        <v>292</v>
      </c>
      <c r="C32" s="585"/>
      <c r="D32" s="585"/>
      <c r="E32" s="160"/>
      <c r="F32" s="160"/>
      <c r="G32" s="160"/>
      <c r="H32" s="160"/>
      <c r="I32" s="659" t="s">
        <v>292</v>
      </c>
      <c r="J32" s="659"/>
      <c r="K32" s="659"/>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98" t="s">
        <v>248</v>
      </c>
      <c r="B37" s="598"/>
      <c r="C37" s="598"/>
      <c r="D37" s="598"/>
      <c r="E37" s="91"/>
      <c r="F37" s="91"/>
      <c r="G37" s="91"/>
      <c r="H37" s="599" t="s">
        <v>248</v>
      </c>
      <c r="I37" s="599"/>
      <c r="J37" s="599"/>
      <c r="K37" s="599"/>
      <c r="L37" s="599"/>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72" t="s">
        <v>50</v>
      </c>
      <c r="C40" s="672"/>
      <c r="D40" s="672"/>
      <c r="E40" s="672"/>
      <c r="F40" s="672"/>
      <c r="G40" s="672"/>
      <c r="H40" s="672"/>
      <c r="I40" s="672"/>
      <c r="J40" s="672"/>
      <c r="K40" s="672"/>
      <c r="L40" s="672"/>
    </row>
    <row r="41" spans="1:12" ht="16.5" customHeight="1">
      <c r="A41" s="165"/>
      <c r="B41" s="671" t="s">
        <v>52</v>
      </c>
      <c r="C41" s="671"/>
      <c r="D41" s="671"/>
      <c r="E41" s="671"/>
      <c r="F41" s="671"/>
      <c r="G41" s="671"/>
      <c r="H41" s="671"/>
      <c r="I41" s="671"/>
      <c r="J41" s="671"/>
      <c r="K41" s="671"/>
      <c r="L41" s="671"/>
    </row>
    <row r="42" ht="15.75">
      <c r="B42" s="38" t="s">
        <v>51</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694" t="s">
        <v>137</v>
      </c>
      <c r="B1" s="694"/>
      <c r="C1" s="694"/>
      <c r="D1" s="689" t="s">
        <v>314</v>
      </c>
      <c r="E1" s="690"/>
      <c r="F1" s="690"/>
      <c r="G1" s="690"/>
      <c r="H1" s="690"/>
      <c r="I1" s="690"/>
      <c r="J1" s="690"/>
      <c r="K1" s="690"/>
      <c r="L1" s="690"/>
      <c r="M1" s="690"/>
      <c r="N1" s="690"/>
      <c r="O1" s="212"/>
      <c r="P1" s="169" t="s">
        <v>364</v>
      </c>
      <c r="Q1" s="168"/>
      <c r="R1" s="168"/>
      <c r="S1" s="168"/>
      <c r="T1" s="168"/>
      <c r="U1" s="212"/>
    </row>
    <row r="2" spans="1:21" ht="16.5" customHeight="1">
      <c r="A2" s="691" t="s">
        <v>315</v>
      </c>
      <c r="B2" s="691"/>
      <c r="C2" s="691"/>
      <c r="D2" s="690"/>
      <c r="E2" s="690"/>
      <c r="F2" s="690"/>
      <c r="G2" s="690"/>
      <c r="H2" s="690"/>
      <c r="I2" s="690"/>
      <c r="J2" s="690"/>
      <c r="K2" s="690"/>
      <c r="L2" s="690"/>
      <c r="M2" s="690"/>
      <c r="N2" s="690"/>
      <c r="O2" s="213"/>
      <c r="P2" s="682" t="s">
        <v>316</v>
      </c>
      <c r="Q2" s="682"/>
      <c r="R2" s="682"/>
      <c r="S2" s="682"/>
      <c r="T2" s="682"/>
      <c r="U2" s="213"/>
    </row>
    <row r="3" spans="1:21" ht="16.5" customHeight="1">
      <c r="A3" s="710" t="s">
        <v>317</v>
      </c>
      <c r="B3" s="710"/>
      <c r="C3" s="710"/>
      <c r="D3" s="695" t="s">
        <v>318</v>
      </c>
      <c r="E3" s="695"/>
      <c r="F3" s="695"/>
      <c r="G3" s="695"/>
      <c r="H3" s="695"/>
      <c r="I3" s="695"/>
      <c r="J3" s="695"/>
      <c r="K3" s="695"/>
      <c r="L3" s="695"/>
      <c r="M3" s="695"/>
      <c r="N3" s="695"/>
      <c r="O3" s="213"/>
      <c r="P3" s="173" t="s">
        <v>363</v>
      </c>
      <c r="Q3" s="213"/>
      <c r="R3" s="213"/>
      <c r="S3" s="213"/>
      <c r="T3" s="213"/>
      <c r="U3" s="213"/>
    </row>
    <row r="4" spans="1:21" ht="16.5" customHeight="1">
      <c r="A4" s="696" t="s">
        <v>257</v>
      </c>
      <c r="B4" s="696"/>
      <c r="C4" s="696"/>
      <c r="D4" s="717"/>
      <c r="E4" s="717"/>
      <c r="F4" s="717"/>
      <c r="G4" s="717"/>
      <c r="H4" s="717"/>
      <c r="I4" s="717"/>
      <c r="J4" s="717"/>
      <c r="K4" s="717"/>
      <c r="L4" s="717"/>
      <c r="M4" s="717"/>
      <c r="N4" s="717"/>
      <c r="O4" s="213"/>
      <c r="P4" s="172" t="s">
        <v>296</v>
      </c>
      <c r="Q4" s="213"/>
      <c r="R4" s="213"/>
      <c r="S4" s="213"/>
      <c r="T4" s="213"/>
      <c r="U4" s="213"/>
    </row>
    <row r="5" spans="12:21" ht="16.5" customHeight="1">
      <c r="L5" s="214"/>
      <c r="M5" s="214"/>
      <c r="N5" s="214"/>
      <c r="O5" s="176"/>
      <c r="P5" s="175" t="s">
        <v>319</v>
      </c>
      <c r="Q5" s="176"/>
      <c r="R5" s="176"/>
      <c r="S5" s="176"/>
      <c r="T5" s="176"/>
      <c r="U5" s="172"/>
    </row>
    <row r="6" spans="1:21" s="217" customFormat="1" ht="15.75" customHeight="1">
      <c r="A6" s="683" t="s">
        <v>57</v>
      </c>
      <c r="B6" s="684"/>
      <c r="C6" s="678" t="s">
        <v>138</v>
      </c>
      <c r="D6" s="692" t="s">
        <v>139</v>
      </c>
      <c r="E6" s="693"/>
      <c r="F6" s="693"/>
      <c r="G6" s="693"/>
      <c r="H6" s="693"/>
      <c r="I6" s="693"/>
      <c r="J6" s="693"/>
      <c r="K6" s="693"/>
      <c r="L6" s="693"/>
      <c r="M6" s="693"/>
      <c r="N6" s="693"/>
      <c r="O6" s="693"/>
      <c r="P6" s="693"/>
      <c r="Q6" s="693"/>
      <c r="R6" s="693"/>
      <c r="S6" s="693"/>
      <c r="T6" s="678" t="s">
        <v>140</v>
      </c>
      <c r="U6" s="216"/>
    </row>
    <row r="7" spans="1:20" s="218" customFormat="1" ht="12.75" customHeight="1">
      <c r="A7" s="685"/>
      <c r="B7" s="686"/>
      <c r="C7" s="678"/>
      <c r="D7" s="714" t="s">
        <v>135</v>
      </c>
      <c r="E7" s="693" t="s">
        <v>7</v>
      </c>
      <c r="F7" s="693"/>
      <c r="G7" s="693"/>
      <c r="H7" s="693"/>
      <c r="I7" s="693"/>
      <c r="J7" s="693"/>
      <c r="K7" s="693"/>
      <c r="L7" s="693"/>
      <c r="M7" s="693"/>
      <c r="N7" s="693"/>
      <c r="O7" s="693"/>
      <c r="P7" s="693"/>
      <c r="Q7" s="693"/>
      <c r="R7" s="693"/>
      <c r="S7" s="693"/>
      <c r="T7" s="678"/>
    </row>
    <row r="8" spans="1:21" s="218" customFormat="1" ht="43.5" customHeight="1">
      <c r="A8" s="685"/>
      <c r="B8" s="686"/>
      <c r="C8" s="678"/>
      <c r="D8" s="715"/>
      <c r="E8" s="681" t="s">
        <v>141</v>
      </c>
      <c r="F8" s="678"/>
      <c r="G8" s="678"/>
      <c r="H8" s="678" t="s">
        <v>142</v>
      </c>
      <c r="I8" s="678"/>
      <c r="J8" s="678"/>
      <c r="K8" s="678" t="s">
        <v>143</v>
      </c>
      <c r="L8" s="678"/>
      <c r="M8" s="678" t="s">
        <v>144</v>
      </c>
      <c r="N8" s="678"/>
      <c r="O8" s="678"/>
      <c r="P8" s="678" t="s">
        <v>145</v>
      </c>
      <c r="Q8" s="678" t="s">
        <v>146</v>
      </c>
      <c r="R8" s="678" t="s">
        <v>147</v>
      </c>
      <c r="S8" s="697" t="s">
        <v>148</v>
      </c>
      <c r="T8" s="678"/>
      <c r="U8" s="707" t="s">
        <v>320</v>
      </c>
    </row>
    <row r="9" spans="1:21" s="218" customFormat="1" ht="44.25" customHeight="1">
      <c r="A9" s="687"/>
      <c r="B9" s="688"/>
      <c r="C9" s="678"/>
      <c r="D9" s="716"/>
      <c r="E9" s="219" t="s">
        <v>149</v>
      </c>
      <c r="F9" s="215" t="s">
        <v>150</v>
      </c>
      <c r="G9" s="215" t="s">
        <v>321</v>
      </c>
      <c r="H9" s="215" t="s">
        <v>151</v>
      </c>
      <c r="I9" s="215" t="s">
        <v>152</v>
      </c>
      <c r="J9" s="215" t="s">
        <v>153</v>
      </c>
      <c r="K9" s="215" t="s">
        <v>150</v>
      </c>
      <c r="L9" s="215" t="s">
        <v>154</v>
      </c>
      <c r="M9" s="215" t="s">
        <v>155</v>
      </c>
      <c r="N9" s="215" t="s">
        <v>156</v>
      </c>
      <c r="O9" s="215" t="s">
        <v>322</v>
      </c>
      <c r="P9" s="678"/>
      <c r="Q9" s="678"/>
      <c r="R9" s="678"/>
      <c r="S9" s="697"/>
      <c r="T9" s="678"/>
      <c r="U9" s="708"/>
    </row>
    <row r="10" spans="1:21" s="222" customFormat="1" ht="15.75" customHeight="1">
      <c r="A10" s="711" t="s">
        <v>6</v>
      </c>
      <c r="B10" s="712"/>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08"/>
    </row>
    <row r="11" spans="1:21" s="222" customFormat="1" ht="15.75" customHeight="1">
      <c r="A11" s="679" t="s">
        <v>300</v>
      </c>
      <c r="B11" s="680"/>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09"/>
    </row>
    <row r="12" spans="1:21" s="222" customFormat="1" ht="15.75" customHeight="1">
      <c r="A12" s="698" t="s">
        <v>301</v>
      </c>
      <c r="B12" s="699"/>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04" t="s">
        <v>30</v>
      </c>
      <c r="B13" s="705"/>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270</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302</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273</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274</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275</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276</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281</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283</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284</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285</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287</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13" t="s">
        <v>288</v>
      </c>
      <c r="C28" s="713"/>
      <c r="D28" s="713"/>
      <c r="E28" s="713"/>
      <c r="F28" s="181"/>
      <c r="G28" s="181"/>
      <c r="H28" s="181"/>
      <c r="I28" s="181"/>
      <c r="J28" s="181"/>
      <c r="K28" s="181" t="s">
        <v>157</v>
      </c>
      <c r="L28" s="182"/>
      <c r="M28" s="718" t="s">
        <v>323</v>
      </c>
      <c r="N28" s="718"/>
      <c r="O28" s="718"/>
      <c r="P28" s="718"/>
      <c r="Q28" s="718"/>
      <c r="R28" s="718"/>
      <c r="S28" s="718"/>
      <c r="T28" s="718"/>
    </row>
    <row r="29" spans="1:20" s="233" customFormat="1" ht="18.75" customHeight="1">
      <c r="A29" s="232"/>
      <c r="B29" s="703" t="s">
        <v>158</v>
      </c>
      <c r="C29" s="703"/>
      <c r="D29" s="703"/>
      <c r="E29" s="234"/>
      <c r="F29" s="183"/>
      <c r="G29" s="183"/>
      <c r="H29" s="183"/>
      <c r="I29" s="183"/>
      <c r="J29" s="183"/>
      <c r="K29" s="183"/>
      <c r="L29" s="182"/>
      <c r="M29" s="706" t="s">
        <v>312</v>
      </c>
      <c r="N29" s="706"/>
      <c r="O29" s="706"/>
      <c r="P29" s="706"/>
      <c r="Q29" s="706"/>
      <c r="R29" s="706"/>
      <c r="S29" s="706"/>
      <c r="T29" s="706"/>
    </row>
    <row r="30" spans="1:20" s="233" customFormat="1" ht="18.75">
      <c r="A30" s="184"/>
      <c r="B30" s="700"/>
      <c r="C30" s="700"/>
      <c r="D30" s="700"/>
      <c r="E30" s="186"/>
      <c r="F30" s="186"/>
      <c r="G30" s="186"/>
      <c r="H30" s="186"/>
      <c r="I30" s="186"/>
      <c r="J30" s="186"/>
      <c r="K30" s="186"/>
      <c r="L30" s="186"/>
      <c r="M30" s="701"/>
      <c r="N30" s="701"/>
      <c r="O30" s="701"/>
      <c r="P30" s="701"/>
      <c r="Q30" s="701"/>
      <c r="R30" s="701"/>
      <c r="S30" s="701"/>
      <c r="T30" s="701"/>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160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161</v>
      </c>
      <c r="C34" s="186"/>
      <c r="D34" s="186"/>
      <c r="E34" s="186"/>
      <c r="F34" s="186"/>
      <c r="G34" s="186"/>
      <c r="H34" s="186"/>
      <c r="I34" s="186"/>
      <c r="J34" s="186"/>
      <c r="K34" s="186"/>
      <c r="L34" s="186"/>
      <c r="M34" s="186"/>
      <c r="N34" s="186"/>
      <c r="O34" s="186"/>
      <c r="P34" s="186"/>
      <c r="Q34" s="186"/>
      <c r="R34" s="186"/>
      <c r="S34" s="186"/>
      <c r="T34" s="186"/>
    </row>
    <row r="35" spans="2:20" ht="18.75" hidden="1">
      <c r="B35" s="236" t="s">
        <v>162</v>
      </c>
      <c r="C35" s="186"/>
      <c r="D35" s="186"/>
      <c r="E35" s="186"/>
      <c r="F35" s="186"/>
      <c r="G35" s="186"/>
      <c r="H35" s="186"/>
      <c r="I35" s="186"/>
      <c r="J35" s="186"/>
      <c r="K35" s="186"/>
      <c r="L35" s="186"/>
      <c r="M35" s="186"/>
      <c r="N35" s="186"/>
      <c r="O35" s="186"/>
      <c r="P35" s="186"/>
      <c r="Q35" s="186"/>
      <c r="R35" s="186"/>
      <c r="S35" s="186"/>
      <c r="T35" s="186"/>
    </row>
    <row r="36" spans="2:20" s="211" customFormat="1" ht="18.75">
      <c r="B36" s="702" t="s">
        <v>292</v>
      </c>
      <c r="C36" s="702"/>
      <c r="D36" s="702"/>
      <c r="E36" s="236"/>
      <c r="F36" s="236"/>
      <c r="G36" s="236"/>
      <c r="H36" s="236"/>
      <c r="I36" s="236"/>
      <c r="J36" s="236"/>
      <c r="K36" s="236"/>
      <c r="L36" s="236"/>
      <c r="M36" s="236"/>
      <c r="N36" s="702" t="s">
        <v>292</v>
      </c>
      <c r="O36" s="702"/>
      <c r="P36" s="702"/>
      <c r="Q36" s="702"/>
      <c r="R36" s="702"/>
      <c r="S36" s="702"/>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98" t="s">
        <v>248</v>
      </c>
      <c r="C38" s="598"/>
      <c r="D38" s="598"/>
      <c r="E38" s="210"/>
      <c r="F38" s="210"/>
      <c r="G38" s="210"/>
      <c r="H38" s="210"/>
      <c r="I38" s="182"/>
      <c r="J38" s="182"/>
      <c r="K38" s="182"/>
      <c r="L38" s="182"/>
      <c r="M38" s="599" t="s">
        <v>249</v>
      </c>
      <c r="N38" s="599"/>
      <c r="O38" s="599"/>
      <c r="P38" s="599"/>
      <c r="Q38" s="599"/>
      <c r="R38" s="599"/>
      <c r="S38" s="599"/>
      <c r="T38" s="599"/>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36" t="s">
        <v>163</v>
      </c>
      <c r="B1" s="736"/>
      <c r="C1" s="736"/>
      <c r="D1" s="238"/>
      <c r="E1" s="725" t="s">
        <v>164</v>
      </c>
      <c r="F1" s="725"/>
      <c r="G1" s="725"/>
      <c r="H1" s="725"/>
      <c r="I1" s="725"/>
      <c r="J1" s="725"/>
      <c r="K1" s="725"/>
      <c r="L1" s="725"/>
      <c r="M1" s="725"/>
      <c r="N1" s="725"/>
      <c r="O1" s="191"/>
      <c r="P1" s="741" t="s">
        <v>362</v>
      </c>
      <c r="Q1" s="741"/>
      <c r="R1" s="741"/>
      <c r="S1" s="741"/>
      <c r="T1" s="741"/>
    </row>
    <row r="2" spans="1:20" ht="15.75" customHeight="1">
      <c r="A2" s="737" t="s">
        <v>324</v>
      </c>
      <c r="B2" s="737"/>
      <c r="C2" s="737"/>
      <c r="D2" s="737"/>
      <c r="E2" s="739" t="s">
        <v>165</v>
      </c>
      <c r="F2" s="739"/>
      <c r="G2" s="739"/>
      <c r="H2" s="739"/>
      <c r="I2" s="739"/>
      <c r="J2" s="739"/>
      <c r="K2" s="739"/>
      <c r="L2" s="739"/>
      <c r="M2" s="739"/>
      <c r="N2" s="739"/>
      <c r="O2" s="194"/>
      <c r="P2" s="723" t="s">
        <v>304</v>
      </c>
      <c r="Q2" s="723"/>
      <c r="R2" s="723"/>
      <c r="S2" s="723"/>
      <c r="T2" s="723"/>
    </row>
    <row r="3" spans="1:20" ht="17.25">
      <c r="A3" s="737" t="s">
        <v>255</v>
      </c>
      <c r="B3" s="737"/>
      <c r="C3" s="737"/>
      <c r="D3" s="239"/>
      <c r="E3" s="726" t="s">
        <v>256</v>
      </c>
      <c r="F3" s="726"/>
      <c r="G3" s="726"/>
      <c r="H3" s="726"/>
      <c r="I3" s="726"/>
      <c r="J3" s="726"/>
      <c r="K3" s="726"/>
      <c r="L3" s="726"/>
      <c r="M3" s="726"/>
      <c r="N3" s="726"/>
      <c r="O3" s="194"/>
      <c r="P3" s="724" t="s">
        <v>363</v>
      </c>
      <c r="Q3" s="724"/>
      <c r="R3" s="724"/>
      <c r="S3" s="724"/>
      <c r="T3" s="724"/>
    </row>
    <row r="4" spans="1:20" ht="18.75" customHeight="1">
      <c r="A4" s="738" t="s">
        <v>257</v>
      </c>
      <c r="B4" s="738"/>
      <c r="C4" s="738"/>
      <c r="D4" s="740"/>
      <c r="E4" s="740"/>
      <c r="F4" s="740"/>
      <c r="G4" s="740"/>
      <c r="H4" s="740"/>
      <c r="I4" s="740"/>
      <c r="J4" s="740"/>
      <c r="K4" s="740"/>
      <c r="L4" s="740"/>
      <c r="M4" s="740"/>
      <c r="N4" s="740"/>
      <c r="O4" s="195"/>
      <c r="P4" s="723" t="s">
        <v>296</v>
      </c>
      <c r="Q4" s="724"/>
      <c r="R4" s="724"/>
      <c r="S4" s="724"/>
      <c r="T4" s="724"/>
    </row>
    <row r="5" spans="1:23" ht="15">
      <c r="A5" s="208"/>
      <c r="B5" s="208"/>
      <c r="C5" s="240"/>
      <c r="D5" s="240"/>
      <c r="E5" s="208"/>
      <c r="F5" s="208"/>
      <c r="G5" s="208"/>
      <c r="H5" s="208"/>
      <c r="I5" s="208"/>
      <c r="J5" s="208"/>
      <c r="K5" s="208"/>
      <c r="L5" s="208"/>
      <c r="P5" s="742" t="s">
        <v>319</v>
      </c>
      <c r="Q5" s="742"/>
      <c r="R5" s="742"/>
      <c r="S5" s="742"/>
      <c r="T5" s="742"/>
      <c r="U5" s="241"/>
      <c r="V5" s="241"/>
      <c r="W5" s="241"/>
    </row>
    <row r="6" spans="1:23" ht="29.25" customHeight="1">
      <c r="A6" s="683" t="s">
        <v>57</v>
      </c>
      <c r="B6" s="759"/>
      <c r="C6" s="754" t="s">
        <v>2</v>
      </c>
      <c r="D6" s="743" t="s">
        <v>166</v>
      </c>
      <c r="E6" s="734"/>
      <c r="F6" s="734"/>
      <c r="G6" s="734"/>
      <c r="H6" s="734"/>
      <c r="I6" s="734"/>
      <c r="J6" s="735"/>
      <c r="K6" s="727" t="s">
        <v>167</v>
      </c>
      <c r="L6" s="728"/>
      <c r="M6" s="728"/>
      <c r="N6" s="728"/>
      <c r="O6" s="728"/>
      <c r="P6" s="728"/>
      <c r="Q6" s="728"/>
      <c r="R6" s="728"/>
      <c r="S6" s="728"/>
      <c r="T6" s="729"/>
      <c r="U6" s="242"/>
      <c r="V6" s="243"/>
      <c r="W6" s="243"/>
    </row>
    <row r="7" spans="1:20" ht="19.5" customHeight="1">
      <c r="A7" s="685"/>
      <c r="B7" s="760"/>
      <c r="C7" s="755"/>
      <c r="D7" s="734" t="s">
        <v>7</v>
      </c>
      <c r="E7" s="734"/>
      <c r="F7" s="734"/>
      <c r="G7" s="734"/>
      <c r="H7" s="734"/>
      <c r="I7" s="734"/>
      <c r="J7" s="735"/>
      <c r="K7" s="730"/>
      <c r="L7" s="731"/>
      <c r="M7" s="731"/>
      <c r="N7" s="731"/>
      <c r="O7" s="731"/>
      <c r="P7" s="731"/>
      <c r="Q7" s="731"/>
      <c r="R7" s="731"/>
      <c r="S7" s="731"/>
      <c r="T7" s="732"/>
    </row>
    <row r="8" spans="1:20" ht="33" customHeight="1">
      <c r="A8" s="685"/>
      <c r="B8" s="760"/>
      <c r="C8" s="755"/>
      <c r="D8" s="733" t="s">
        <v>168</v>
      </c>
      <c r="E8" s="720"/>
      <c r="F8" s="719" t="s">
        <v>169</v>
      </c>
      <c r="G8" s="720"/>
      <c r="H8" s="719" t="s">
        <v>170</v>
      </c>
      <c r="I8" s="720"/>
      <c r="J8" s="719" t="s">
        <v>171</v>
      </c>
      <c r="K8" s="722" t="s">
        <v>172</v>
      </c>
      <c r="L8" s="722"/>
      <c r="M8" s="722"/>
      <c r="N8" s="722" t="s">
        <v>173</v>
      </c>
      <c r="O8" s="722"/>
      <c r="P8" s="722"/>
      <c r="Q8" s="719" t="s">
        <v>174</v>
      </c>
      <c r="R8" s="721" t="s">
        <v>175</v>
      </c>
      <c r="S8" s="721" t="s">
        <v>176</v>
      </c>
      <c r="T8" s="719" t="s">
        <v>177</v>
      </c>
    </row>
    <row r="9" spans="1:20" ht="18.75" customHeight="1">
      <c r="A9" s="685"/>
      <c r="B9" s="760"/>
      <c r="C9" s="755"/>
      <c r="D9" s="733" t="s">
        <v>178</v>
      </c>
      <c r="E9" s="719" t="s">
        <v>179</v>
      </c>
      <c r="F9" s="719" t="s">
        <v>178</v>
      </c>
      <c r="G9" s="719" t="s">
        <v>179</v>
      </c>
      <c r="H9" s="719" t="s">
        <v>178</v>
      </c>
      <c r="I9" s="719" t="s">
        <v>180</v>
      </c>
      <c r="J9" s="719"/>
      <c r="K9" s="722"/>
      <c r="L9" s="722"/>
      <c r="M9" s="722"/>
      <c r="N9" s="722"/>
      <c r="O9" s="722"/>
      <c r="P9" s="722"/>
      <c r="Q9" s="719"/>
      <c r="R9" s="721"/>
      <c r="S9" s="721"/>
      <c r="T9" s="719"/>
    </row>
    <row r="10" spans="1:20" ht="23.25" customHeight="1">
      <c r="A10" s="687"/>
      <c r="B10" s="761"/>
      <c r="C10" s="756"/>
      <c r="D10" s="733"/>
      <c r="E10" s="719"/>
      <c r="F10" s="719"/>
      <c r="G10" s="719"/>
      <c r="H10" s="719"/>
      <c r="I10" s="719"/>
      <c r="J10" s="719"/>
      <c r="K10" s="244" t="s">
        <v>181</v>
      </c>
      <c r="L10" s="244" t="s">
        <v>156</v>
      </c>
      <c r="M10" s="244" t="s">
        <v>182</v>
      </c>
      <c r="N10" s="244" t="s">
        <v>181</v>
      </c>
      <c r="O10" s="244" t="s">
        <v>183</v>
      </c>
      <c r="P10" s="244" t="s">
        <v>184</v>
      </c>
      <c r="Q10" s="719"/>
      <c r="R10" s="721"/>
      <c r="S10" s="721"/>
      <c r="T10" s="719"/>
    </row>
    <row r="11" spans="1:32" s="201" customFormat="1" ht="17.25" customHeight="1">
      <c r="A11" s="757" t="s">
        <v>6</v>
      </c>
      <c r="B11" s="758"/>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47" t="s">
        <v>325</v>
      </c>
      <c r="B12" s="748"/>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50" t="s">
        <v>301</v>
      </c>
      <c r="B13" s="751"/>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53" t="s">
        <v>185</v>
      </c>
      <c r="B14" s="733"/>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270</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302</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273</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274</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275</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276</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281</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283</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284</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285</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287</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289</v>
      </c>
      <c r="AI28" s="190">
        <f>82/88</f>
        <v>0.9318181818181818</v>
      </c>
    </row>
    <row r="29" spans="1:20" ht="15.75" customHeight="1">
      <c r="A29" s="202"/>
      <c r="B29" s="745" t="s">
        <v>313</v>
      </c>
      <c r="C29" s="745"/>
      <c r="D29" s="745"/>
      <c r="E29" s="745"/>
      <c r="F29" s="258"/>
      <c r="G29" s="258"/>
      <c r="H29" s="258"/>
      <c r="I29" s="258"/>
      <c r="J29" s="258"/>
      <c r="K29" s="258"/>
      <c r="L29" s="206"/>
      <c r="M29" s="744" t="s">
        <v>326</v>
      </c>
      <c r="N29" s="744"/>
      <c r="O29" s="744"/>
      <c r="P29" s="744"/>
      <c r="Q29" s="744"/>
      <c r="R29" s="744"/>
      <c r="S29" s="744"/>
      <c r="T29" s="744"/>
    </row>
    <row r="30" spans="1:20" ht="18.75" customHeight="1">
      <c r="A30" s="202"/>
      <c r="B30" s="746" t="s">
        <v>158</v>
      </c>
      <c r="C30" s="746"/>
      <c r="D30" s="746"/>
      <c r="E30" s="746"/>
      <c r="F30" s="205"/>
      <c r="G30" s="205"/>
      <c r="H30" s="205"/>
      <c r="I30" s="205"/>
      <c r="J30" s="205"/>
      <c r="K30" s="205"/>
      <c r="L30" s="206"/>
      <c r="M30" s="749" t="s">
        <v>159</v>
      </c>
      <c r="N30" s="749"/>
      <c r="O30" s="749"/>
      <c r="P30" s="749"/>
      <c r="Q30" s="749"/>
      <c r="R30" s="749"/>
      <c r="S30" s="749"/>
      <c r="T30" s="749"/>
    </row>
    <row r="31" spans="1:20" ht="18.75">
      <c r="A31" s="208"/>
      <c r="B31" s="700"/>
      <c r="C31" s="700"/>
      <c r="D31" s="700"/>
      <c r="E31" s="700"/>
      <c r="F31" s="209"/>
      <c r="G31" s="209"/>
      <c r="H31" s="209"/>
      <c r="I31" s="209"/>
      <c r="J31" s="209"/>
      <c r="K31" s="209"/>
      <c r="L31" s="209"/>
      <c r="M31" s="701"/>
      <c r="N31" s="701"/>
      <c r="O31" s="701"/>
      <c r="P31" s="701"/>
      <c r="Q31" s="701"/>
      <c r="R31" s="701"/>
      <c r="S31" s="701"/>
      <c r="T31" s="701"/>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52" t="s">
        <v>292</v>
      </c>
      <c r="C33" s="752"/>
      <c r="D33" s="752"/>
      <c r="E33" s="752"/>
      <c r="F33" s="752"/>
      <c r="G33" s="259"/>
      <c r="H33" s="259"/>
      <c r="I33" s="259"/>
      <c r="J33" s="259"/>
      <c r="K33" s="259"/>
      <c r="L33" s="259"/>
      <c r="M33" s="259"/>
      <c r="N33" s="752" t="s">
        <v>292</v>
      </c>
      <c r="O33" s="752"/>
      <c r="P33" s="752"/>
      <c r="Q33" s="752"/>
      <c r="R33" s="752"/>
      <c r="S33" s="752"/>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98" t="s">
        <v>248</v>
      </c>
      <c r="C35" s="598"/>
      <c r="D35" s="598"/>
      <c r="E35" s="598"/>
      <c r="F35" s="210"/>
      <c r="G35" s="210"/>
      <c r="H35" s="210"/>
      <c r="I35" s="182"/>
      <c r="J35" s="182"/>
      <c r="K35" s="182"/>
      <c r="L35" s="182"/>
      <c r="M35" s="599" t="s">
        <v>249</v>
      </c>
      <c r="N35" s="599"/>
      <c r="O35" s="599"/>
      <c r="P35" s="599"/>
      <c r="Q35" s="599"/>
      <c r="R35" s="599"/>
      <c r="S35" s="599"/>
      <c r="T35" s="599"/>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134</v>
      </c>
    </row>
    <row r="39" spans="2:8" s="262" customFormat="1" ht="15" hidden="1">
      <c r="B39" s="263" t="s">
        <v>186</v>
      </c>
      <c r="C39" s="263"/>
      <c r="D39" s="263"/>
      <c r="E39" s="263"/>
      <c r="F39" s="263"/>
      <c r="G39" s="263"/>
      <c r="H39" s="263"/>
    </row>
    <row r="40" spans="2:8" s="264" customFormat="1" ht="15" hidden="1">
      <c r="B40" s="263" t="s">
        <v>187</v>
      </c>
      <c r="C40" s="189"/>
      <c r="D40" s="189"/>
      <c r="E40" s="189"/>
      <c r="F40" s="189"/>
      <c r="G40" s="189"/>
      <c r="H40" s="189"/>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68" t="s">
        <v>188</v>
      </c>
      <c r="B1" s="768"/>
      <c r="C1" s="768"/>
      <c r="D1" s="771" t="s">
        <v>365</v>
      </c>
      <c r="E1" s="771"/>
      <c r="F1" s="771"/>
      <c r="G1" s="771"/>
      <c r="H1" s="771"/>
      <c r="I1" s="771"/>
      <c r="J1" s="772" t="s">
        <v>366</v>
      </c>
      <c r="K1" s="773"/>
      <c r="L1" s="773"/>
    </row>
    <row r="2" spans="1:12" ht="34.5" customHeight="1">
      <c r="A2" s="774" t="s">
        <v>327</v>
      </c>
      <c r="B2" s="774"/>
      <c r="C2" s="774"/>
      <c r="D2" s="771"/>
      <c r="E2" s="771"/>
      <c r="F2" s="771"/>
      <c r="G2" s="771"/>
      <c r="H2" s="771"/>
      <c r="I2" s="771"/>
      <c r="J2" s="775" t="s">
        <v>367</v>
      </c>
      <c r="K2" s="776"/>
      <c r="L2" s="776"/>
    </row>
    <row r="3" spans="1:12" ht="15" customHeight="1">
      <c r="A3" s="265" t="s">
        <v>257</v>
      </c>
      <c r="B3" s="174"/>
      <c r="C3" s="777"/>
      <c r="D3" s="777"/>
      <c r="E3" s="777"/>
      <c r="F3" s="777"/>
      <c r="G3" s="777"/>
      <c r="H3" s="777"/>
      <c r="I3" s="777"/>
      <c r="J3" s="769"/>
      <c r="K3" s="770"/>
      <c r="L3" s="770"/>
    </row>
    <row r="4" spans="1:12" ht="15.75" customHeight="1">
      <c r="A4" s="266"/>
      <c r="B4" s="266"/>
      <c r="C4" s="267"/>
      <c r="D4" s="267"/>
      <c r="E4" s="170"/>
      <c r="F4" s="170"/>
      <c r="G4" s="170"/>
      <c r="H4" s="268"/>
      <c r="I4" s="268"/>
      <c r="J4" s="778" t="s">
        <v>189</v>
      </c>
      <c r="K4" s="778"/>
      <c r="L4" s="778"/>
    </row>
    <row r="5" spans="1:12" s="269" customFormat="1" ht="28.5" customHeight="1">
      <c r="A5" s="763" t="s">
        <v>57</v>
      </c>
      <c r="B5" s="763"/>
      <c r="C5" s="678" t="s">
        <v>31</v>
      </c>
      <c r="D5" s="678" t="s">
        <v>190</v>
      </c>
      <c r="E5" s="678"/>
      <c r="F5" s="678"/>
      <c r="G5" s="678"/>
      <c r="H5" s="678" t="s">
        <v>191</v>
      </c>
      <c r="I5" s="678"/>
      <c r="J5" s="678" t="s">
        <v>192</v>
      </c>
      <c r="K5" s="678"/>
      <c r="L5" s="678"/>
    </row>
    <row r="6" spans="1:13" s="269" customFormat="1" ht="80.25" customHeight="1">
      <c r="A6" s="763"/>
      <c r="B6" s="763"/>
      <c r="C6" s="678"/>
      <c r="D6" s="215" t="s">
        <v>193</v>
      </c>
      <c r="E6" s="215" t="s">
        <v>194</v>
      </c>
      <c r="F6" s="215" t="s">
        <v>328</v>
      </c>
      <c r="G6" s="215" t="s">
        <v>195</v>
      </c>
      <c r="H6" s="215" t="s">
        <v>196</v>
      </c>
      <c r="I6" s="215" t="s">
        <v>197</v>
      </c>
      <c r="J6" s="215" t="s">
        <v>198</v>
      </c>
      <c r="K6" s="215" t="s">
        <v>199</v>
      </c>
      <c r="L6" s="215" t="s">
        <v>200</v>
      </c>
      <c r="M6" s="270"/>
    </row>
    <row r="7" spans="1:12" s="271" customFormat="1" ht="16.5" customHeight="1">
      <c r="A7" s="779" t="s">
        <v>6</v>
      </c>
      <c r="B7" s="779"/>
      <c r="C7" s="221">
        <v>1</v>
      </c>
      <c r="D7" s="221">
        <v>2</v>
      </c>
      <c r="E7" s="221">
        <v>3</v>
      </c>
      <c r="F7" s="221">
        <v>4</v>
      </c>
      <c r="G7" s="221">
        <v>5</v>
      </c>
      <c r="H7" s="221">
        <v>6</v>
      </c>
      <c r="I7" s="221">
        <v>7</v>
      </c>
      <c r="J7" s="221">
        <v>8</v>
      </c>
      <c r="K7" s="221">
        <v>9</v>
      </c>
      <c r="L7" s="221">
        <v>10</v>
      </c>
    </row>
    <row r="8" spans="1:12" s="271" customFormat="1" ht="16.5" customHeight="1">
      <c r="A8" s="766" t="s">
        <v>325</v>
      </c>
      <c r="B8" s="767"/>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64" t="s">
        <v>301</v>
      </c>
      <c r="B9" s="765"/>
      <c r="C9" s="224">
        <v>9</v>
      </c>
      <c r="D9" s="224">
        <v>2</v>
      </c>
      <c r="E9" s="224">
        <v>2</v>
      </c>
      <c r="F9" s="224">
        <v>0</v>
      </c>
      <c r="G9" s="224">
        <v>5</v>
      </c>
      <c r="H9" s="224">
        <v>8</v>
      </c>
      <c r="I9" s="224">
        <v>0</v>
      </c>
      <c r="J9" s="224">
        <v>8</v>
      </c>
      <c r="K9" s="224">
        <v>1</v>
      </c>
      <c r="L9" s="224">
        <v>0</v>
      </c>
    </row>
    <row r="10" spans="1:12" s="271" customFormat="1" ht="16.5" customHeight="1">
      <c r="A10" s="780" t="s">
        <v>185</v>
      </c>
      <c r="B10" s="780"/>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201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270</v>
      </c>
      <c r="C13" s="272">
        <f aca="true" t="shared" si="3" ref="C13:C23">D13+E13+F13+G13</f>
        <v>0</v>
      </c>
      <c r="D13" s="231">
        <v>0</v>
      </c>
      <c r="E13" s="231">
        <v>0</v>
      </c>
      <c r="F13" s="231">
        <v>0</v>
      </c>
      <c r="G13" s="231">
        <v>0</v>
      </c>
      <c r="H13" s="231">
        <v>0</v>
      </c>
      <c r="I13" s="231">
        <v>0</v>
      </c>
      <c r="J13" s="273">
        <v>0</v>
      </c>
      <c r="K13" s="273">
        <v>0</v>
      </c>
      <c r="L13" s="273">
        <v>0</v>
      </c>
      <c r="AF13" s="271" t="s">
        <v>269</v>
      </c>
    </row>
    <row r="14" spans="1:37" s="271" customFormat="1" ht="16.5" customHeight="1">
      <c r="A14" s="274">
        <v>2</v>
      </c>
      <c r="B14" s="68" t="s">
        <v>302</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273</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274</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329</v>
      </c>
      <c r="C17" s="272">
        <f t="shared" si="3"/>
        <v>1</v>
      </c>
      <c r="D17" s="231">
        <v>0</v>
      </c>
      <c r="E17" s="231">
        <v>0</v>
      </c>
      <c r="F17" s="231">
        <v>0</v>
      </c>
      <c r="G17" s="231">
        <v>1</v>
      </c>
      <c r="H17" s="231">
        <v>1</v>
      </c>
      <c r="I17" s="231">
        <v>0</v>
      </c>
      <c r="J17" s="273">
        <v>1</v>
      </c>
      <c r="K17" s="273">
        <v>0</v>
      </c>
      <c r="L17" s="273">
        <v>0</v>
      </c>
      <c r="AF17" s="199" t="s">
        <v>272</v>
      </c>
    </row>
    <row r="18" spans="1:12" s="271" customFormat="1" ht="16.5" customHeight="1">
      <c r="A18" s="274">
        <v>6</v>
      </c>
      <c r="B18" s="68" t="s">
        <v>276</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281</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283</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284</v>
      </c>
      <c r="C21" s="272">
        <f t="shared" si="3"/>
        <v>0</v>
      </c>
      <c r="D21" s="231">
        <v>0</v>
      </c>
      <c r="E21" s="231">
        <v>0</v>
      </c>
      <c r="F21" s="231">
        <v>0</v>
      </c>
      <c r="G21" s="231">
        <v>0</v>
      </c>
      <c r="H21" s="231">
        <v>0</v>
      </c>
      <c r="I21" s="231">
        <v>0</v>
      </c>
      <c r="J21" s="273">
        <v>0</v>
      </c>
      <c r="K21" s="273">
        <v>0</v>
      </c>
      <c r="L21" s="273">
        <v>0</v>
      </c>
      <c r="AJ21" s="271" t="s">
        <v>277</v>
      </c>
      <c r="AK21" s="271" t="s">
        <v>278</v>
      </c>
      <c r="AL21" s="271" t="s">
        <v>279</v>
      </c>
      <c r="AM21" s="199" t="s">
        <v>280</v>
      </c>
    </row>
    <row r="22" spans="1:39" s="271" customFormat="1" ht="16.5" customHeight="1">
      <c r="A22" s="274">
        <v>10</v>
      </c>
      <c r="B22" s="68" t="s">
        <v>285</v>
      </c>
      <c r="C22" s="272">
        <f t="shared" si="3"/>
        <v>1</v>
      </c>
      <c r="D22" s="231">
        <v>0</v>
      </c>
      <c r="E22" s="231">
        <v>1</v>
      </c>
      <c r="F22" s="231">
        <v>0</v>
      </c>
      <c r="G22" s="231">
        <v>0</v>
      </c>
      <c r="H22" s="231">
        <v>1</v>
      </c>
      <c r="I22" s="231">
        <v>0</v>
      </c>
      <c r="J22" s="273">
        <v>1</v>
      </c>
      <c r="K22" s="273">
        <v>0</v>
      </c>
      <c r="L22" s="273">
        <v>0</v>
      </c>
      <c r="AM22" s="199" t="s">
        <v>282</v>
      </c>
    </row>
    <row r="23" spans="1:12" s="271" customFormat="1" ht="16.5" customHeight="1">
      <c r="A23" s="274">
        <v>11</v>
      </c>
      <c r="B23" s="68" t="s">
        <v>287</v>
      </c>
      <c r="C23" s="272">
        <f t="shared" si="3"/>
        <v>0</v>
      </c>
      <c r="D23" s="231">
        <v>0</v>
      </c>
      <c r="E23" s="231">
        <v>0</v>
      </c>
      <c r="F23" s="231">
        <v>0</v>
      </c>
      <c r="G23" s="231">
        <v>0</v>
      </c>
      <c r="H23" s="231">
        <v>0</v>
      </c>
      <c r="I23" s="231">
        <v>0</v>
      </c>
      <c r="J23" s="273">
        <v>0</v>
      </c>
      <c r="K23" s="273">
        <v>0</v>
      </c>
      <c r="L23" s="273">
        <v>0</v>
      </c>
    </row>
    <row r="24" ht="9" customHeight="1">
      <c r="AJ24" s="233" t="s">
        <v>277</v>
      </c>
    </row>
    <row r="25" spans="1:36" ht="15.75" customHeight="1">
      <c r="A25" s="713" t="s">
        <v>330</v>
      </c>
      <c r="B25" s="713"/>
      <c r="C25" s="713"/>
      <c r="D25" s="713"/>
      <c r="E25" s="182"/>
      <c r="F25" s="718" t="s">
        <v>288</v>
      </c>
      <c r="G25" s="718"/>
      <c r="H25" s="718"/>
      <c r="I25" s="718"/>
      <c r="J25" s="718"/>
      <c r="K25" s="718"/>
      <c r="L25" s="718"/>
      <c r="AJ25" s="190" t="s">
        <v>286</v>
      </c>
    </row>
    <row r="26" spans="1:44" ht="15" customHeight="1">
      <c r="A26" s="703" t="s">
        <v>158</v>
      </c>
      <c r="B26" s="703"/>
      <c r="C26" s="703"/>
      <c r="D26" s="703"/>
      <c r="E26" s="183"/>
      <c r="F26" s="706" t="s">
        <v>159</v>
      </c>
      <c r="G26" s="706"/>
      <c r="H26" s="706"/>
      <c r="I26" s="706"/>
      <c r="J26" s="706"/>
      <c r="K26" s="706"/>
      <c r="L26" s="706"/>
      <c r="AR26" s="190"/>
    </row>
    <row r="27" spans="1:12" s="170" customFormat="1" ht="18.75">
      <c r="A27" s="700"/>
      <c r="B27" s="700"/>
      <c r="C27" s="700"/>
      <c r="D27" s="700"/>
      <c r="E27" s="182"/>
      <c r="F27" s="701"/>
      <c r="G27" s="701"/>
      <c r="H27" s="701"/>
      <c r="I27" s="701"/>
      <c r="J27" s="701"/>
      <c r="K27" s="701"/>
      <c r="L27" s="701"/>
    </row>
    <row r="28" spans="1:35" ht="18">
      <c r="A28" s="187"/>
      <c r="B28" s="187"/>
      <c r="C28" s="182"/>
      <c r="D28" s="182"/>
      <c r="E28" s="182"/>
      <c r="F28" s="182"/>
      <c r="G28" s="182"/>
      <c r="H28" s="182"/>
      <c r="I28" s="182"/>
      <c r="J28" s="182"/>
      <c r="K28" s="182"/>
      <c r="L28" s="182"/>
      <c r="AG28" s="233" t="s">
        <v>289</v>
      </c>
      <c r="AI28" s="190">
        <f>82/88</f>
        <v>0.9318181818181818</v>
      </c>
    </row>
    <row r="29" spans="1:12" ht="18">
      <c r="A29" s="187"/>
      <c r="B29" s="762" t="s">
        <v>292</v>
      </c>
      <c r="C29" s="762"/>
      <c r="D29" s="182"/>
      <c r="E29" s="182"/>
      <c r="F29" s="182"/>
      <c r="G29" s="182"/>
      <c r="H29" s="762" t="s">
        <v>292</v>
      </c>
      <c r="I29" s="762"/>
      <c r="J29" s="762"/>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202</v>
      </c>
      <c r="B32" s="185"/>
      <c r="C32" s="186"/>
      <c r="D32" s="186"/>
      <c r="E32" s="186"/>
      <c r="F32" s="186"/>
      <c r="G32" s="186"/>
      <c r="H32" s="186"/>
      <c r="I32" s="186"/>
      <c r="J32" s="186"/>
      <c r="K32" s="186"/>
      <c r="L32" s="186"/>
    </row>
    <row r="33" spans="1:12" s="211" customFormat="1" ht="18.75" hidden="1">
      <c r="A33" s="237"/>
      <c r="B33" s="279" t="s">
        <v>203</v>
      </c>
      <c r="C33" s="279"/>
      <c r="D33" s="279"/>
      <c r="E33" s="236"/>
      <c r="F33" s="236"/>
      <c r="G33" s="236"/>
      <c r="H33" s="236"/>
      <c r="I33" s="236"/>
      <c r="J33" s="236"/>
      <c r="K33" s="236"/>
      <c r="L33" s="236"/>
    </row>
    <row r="34" spans="1:12" s="211" customFormat="1" ht="18.75" hidden="1">
      <c r="A34" s="237"/>
      <c r="B34" s="279" t="s">
        <v>204</v>
      </c>
      <c r="C34" s="279"/>
      <c r="D34" s="279"/>
      <c r="E34" s="279"/>
      <c r="F34" s="236"/>
      <c r="G34" s="236"/>
      <c r="H34" s="236"/>
      <c r="I34" s="236"/>
      <c r="J34" s="236"/>
      <c r="K34" s="236"/>
      <c r="L34" s="236"/>
    </row>
    <row r="35" spans="1:12" s="211" customFormat="1" ht="18.75" hidden="1">
      <c r="A35" s="237"/>
      <c r="B35" s="236" t="s">
        <v>205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98" t="s">
        <v>248</v>
      </c>
      <c r="B37" s="598"/>
      <c r="C37" s="598"/>
      <c r="D37" s="598"/>
      <c r="E37" s="210"/>
      <c r="F37" s="599" t="s">
        <v>249</v>
      </c>
      <c r="G37" s="599"/>
      <c r="H37" s="599"/>
      <c r="I37" s="599"/>
      <c r="J37" s="599"/>
      <c r="K37" s="599"/>
      <c r="L37" s="599"/>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81" t="s">
        <v>206</v>
      </c>
      <c r="B1" s="781"/>
      <c r="C1" s="781"/>
      <c r="D1" s="771" t="s">
        <v>368</v>
      </c>
      <c r="E1" s="771"/>
      <c r="F1" s="771"/>
      <c r="G1" s="771"/>
      <c r="H1" s="771"/>
      <c r="I1" s="170"/>
      <c r="J1" s="171" t="s">
        <v>362</v>
      </c>
      <c r="K1" s="280"/>
      <c r="L1" s="280"/>
    </row>
    <row r="2" spans="1:12" ht="15.75" customHeight="1">
      <c r="A2" s="785" t="s">
        <v>303</v>
      </c>
      <c r="B2" s="785"/>
      <c r="C2" s="785"/>
      <c r="D2" s="771"/>
      <c r="E2" s="771"/>
      <c r="F2" s="771"/>
      <c r="G2" s="771"/>
      <c r="H2" s="771"/>
      <c r="I2" s="170"/>
      <c r="J2" s="281" t="s">
        <v>304</v>
      </c>
      <c r="K2" s="281"/>
      <c r="L2" s="281"/>
    </row>
    <row r="3" spans="1:12" ht="18.75" customHeight="1">
      <c r="A3" s="691" t="s">
        <v>255</v>
      </c>
      <c r="B3" s="691"/>
      <c r="C3" s="691"/>
      <c r="D3" s="167"/>
      <c r="E3" s="167"/>
      <c r="F3" s="167"/>
      <c r="G3" s="167"/>
      <c r="H3" s="167"/>
      <c r="I3" s="170"/>
      <c r="J3" s="174" t="s">
        <v>361</v>
      </c>
      <c r="K3" s="174"/>
      <c r="L3" s="174"/>
    </row>
    <row r="4" spans="1:12" ht="15.75" customHeight="1">
      <c r="A4" s="782" t="s">
        <v>331</v>
      </c>
      <c r="B4" s="782"/>
      <c r="C4" s="782"/>
      <c r="D4" s="797"/>
      <c r="E4" s="797"/>
      <c r="F4" s="797"/>
      <c r="G4" s="797"/>
      <c r="H4" s="797"/>
      <c r="I4" s="170"/>
      <c r="J4" s="282" t="s">
        <v>296</v>
      </c>
      <c r="K4" s="282"/>
      <c r="L4" s="282"/>
    </row>
    <row r="5" spans="1:12" ht="15.75">
      <c r="A5" s="786"/>
      <c r="B5" s="786"/>
      <c r="C5" s="166"/>
      <c r="D5" s="170"/>
      <c r="E5" s="170"/>
      <c r="F5" s="170"/>
      <c r="G5" s="170"/>
      <c r="H5" s="283"/>
      <c r="I5" s="798" t="s">
        <v>332</v>
      </c>
      <c r="J5" s="798"/>
      <c r="K5" s="798"/>
      <c r="L5" s="798"/>
    </row>
    <row r="6" spans="1:12" ht="18.75" customHeight="1">
      <c r="A6" s="683" t="s">
        <v>57</v>
      </c>
      <c r="B6" s="684"/>
      <c r="C6" s="793" t="s">
        <v>207</v>
      </c>
      <c r="D6" s="704" t="s">
        <v>208</v>
      </c>
      <c r="E6" s="796"/>
      <c r="F6" s="705"/>
      <c r="G6" s="704" t="s">
        <v>209</v>
      </c>
      <c r="H6" s="796"/>
      <c r="I6" s="796"/>
      <c r="J6" s="796"/>
      <c r="K6" s="796"/>
      <c r="L6" s="705"/>
    </row>
    <row r="7" spans="1:12" ht="15.75" customHeight="1">
      <c r="A7" s="685"/>
      <c r="B7" s="686"/>
      <c r="C7" s="795"/>
      <c r="D7" s="704" t="s">
        <v>7</v>
      </c>
      <c r="E7" s="796"/>
      <c r="F7" s="705"/>
      <c r="G7" s="793" t="s">
        <v>30</v>
      </c>
      <c r="H7" s="704" t="s">
        <v>7</v>
      </c>
      <c r="I7" s="796"/>
      <c r="J7" s="796"/>
      <c r="K7" s="796"/>
      <c r="L7" s="705"/>
    </row>
    <row r="8" spans="1:12" ht="14.25" customHeight="1">
      <c r="A8" s="685"/>
      <c r="B8" s="686"/>
      <c r="C8" s="795"/>
      <c r="D8" s="793" t="s">
        <v>210</v>
      </c>
      <c r="E8" s="793" t="s">
        <v>211</v>
      </c>
      <c r="F8" s="793" t="s">
        <v>212</v>
      </c>
      <c r="G8" s="795"/>
      <c r="H8" s="793" t="s">
        <v>213</v>
      </c>
      <c r="I8" s="793" t="s">
        <v>214</v>
      </c>
      <c r="J8" s="793" t="s">
        <v>215</v>
      </c>
      <c r="K8" s="793" t="s">
        <v>216</v>
      </c>
      <c r="L8" s="793" t="s">
        <v>217</v>
      </c>
    </row>
    <row r="9" spans="1:12" ht="77.25" customHeight="1">
      <c r="A9" s="687"/>
      <c r="B9" s="688"/>
      <c r="C9" s="794"/>
      <c r="D9" s="794"/>
      <c r="E9" s="794"/>
      <c r="F9" s="794"/>
      <c r="G9" s="794"/>
      <c r="H9" s="794"/>
      <c r="I9" s="794"/>
      <c r="J9" s="794"/>
      <c r="K9" s="794"/>
      <c r="L9" s="794"/>
    </row>
    <row r="10" spans="1:12" s="271" customFormat="1" ht="16.5" customHeight="1">
      <c r="A10" s="787" t="s">
        <v>6</v>
      </c>
      <c r="B10" s="788"/>
      <c r="C10" s="220">
        <v>1</v>
      </c>
      <c r="D10" s="220">
        <v>2</v>
      </c>
      <c r="E10" s="220">
        <v>3</v>
      </c>
      <c r="F10" s="220">
        <v>4</v>
      </c>
      <c r="G10" s="220">
        <v>5</v>
      </c>
      <c r="H10" s="220">
        <v>6</v>
      </c>
      <c r="I10" s="220">
        <v>7</v>
      </c>
      <c r="J10" s="220">
        <v>8</v>
      </c>
      <c r="K10" s="221" t="s">
        <v>63</v>
      </c>
      <c r="L10" s="221" t="s">
        <v>83</v>
      </c>
    </row>
    <row r="11" spans="1:12" s="271" customFormat="1" ht="16.5" customHeight="1">
      <c r="A11" s="791" t="s">
        <v>300</v>
      </c>
      <c r="B11" s="792"/>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789" t="s">
        <v>301</v>
      </c>
      <c r="B12" s="790"/>
      <c r="C12" s="224">
        <v>12</v>
      </c>
      <c r="D12" s="224">
        <v>0</v>
      </c>
      <c r="E12" s="224">
        <v>1</v>
      </c>
      <c r="F12" s="224">
        <v>11</v>
      </c>
      <c r="G12" s="224">
        <v>10</v>
      </c>
      <c r="H12" s="224">
        <v>0</v>
      </c>
      <c r="I12" s="224">
        <v>0</v>
      </c>
      <c r="J12" s="224">
        <v>0</v>
      </c>
      <c r="K12" s="224">
        <v>6</v>
      </c>
      <c r="L12" s="224">
        <v>4</v>
      </c>
    </row>
    <row r="13" spans="1:32" s="271" customFormat="1" ht="16.5" customHeight="1">
      <c r="A13" s="783" t="s">
        <v>30</v>
      </c>
      <c r="B13" s="784"/>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269</v>
      </c>
    </row>
    <row r="14" spans="1:37" s="271" customFormat="1" ht="16.5" customHeight="1">
      <c r="A14" s="274" t="s">
        <v>0</v>
      </c>
      <c r="B14" s="198" t="s">
        <v>136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270</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271</v>
      </c>
      <c r="C17" s="226">
        <f t="shared" si="2"/>
        <v>1</v>
      </c>
      <c r="D17" s="231">
        <v>0</v>
      </c>
      <c r="E17" s="231">
        <v>0</v>
      </c>
      <c r="F17" s="231">
        <v>1</v>
      </c>
      <c r="G17" s="226">
        <f t="shared" si="1"/>
        <v>1</v>
      </c>
      <c r="H17" s="231">
        <v>0</v>
      </c>
      <c r="I17" s="231">
        <v>0</v>
      </c>
      <c r="J17" s="273">
        <v>0</v>
      </c>
      <c r="K17" s="273">
        <v>0</v>
      </c>
      <c r="L17" s="273">
        <v>1</v>
      </c>
      <c r="M17" s="285"/>
      <c r="AF17" s="199" t="s">
        <v>272</v>
      </c>
    </row>
    <row r="18" spans="1:14" s="271" customFormat="1" ht="15.75" customHeight="1">
      <c r="A18" s="200">
        <v>3</v>
      </c>
      <c r="B18" s="68" t="s">
        <v>273</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274</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275</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276</v>
      </c>
      <c r="C21" s="226">
        <f t="shared" si="2"/>
        <v>0</v>
      </c>
      <c r="D21" s="231">
        <v>0</v>
      </c>
      <c r="E21" s="231">
        <v>0</v>
      </c>
      <c r="F21" s="231">
        <v>0</v>
      </c>
      <c r="G21" s="226">
        <f t="shared" si="1"/>
        <v>0</v>
      </c>
      <c r="H21" s="231">
        <v>0</v>
      </c>
      <c r="I21" s="231">
        <v>0</v>
      </c>
      <c r="J21" s="273">
        <v>0</v>
      </c>
      <c r="K21" s="273">
        <v>0</v>
      </c>
      <c r="L21" s="273">
        <v>0</v>
      </c>
      <c r="M21" s="285"/>
      <c r="AJ21" s="271" t="s">
        <v>277</v>
      </c>
      <c r="AK21" s="271" t="s">
        <v>278</v>
      </c>
      <c r="AL21" s="271" t="s">
        <v>279</v>
      </c>
      <c r="AM21" s="199" t="s">
        <v>280</v>
      </c>
    </row>
    <row r="22" spans="1:39" s="271" customFormat="1" ht="15.75" customHeight="1">
      <c r="A22" s="200">
        <v>7</v>
      </c>
      <c r="B22" s="68" t="s">
        <v>281</v>
      </c>
      <c r="C22" s="226">
        <f t="shared" si="2"/>
        <v>0</v>
      </c>
      <c r="D22" s="231">
        <v>0</v>
      </c>
      <c r="E22" s="231">
        <v>0</v>
      </c>
      <c r="F22" s="231">
        <v>0</v>
      </c>
      <c r="G22" s="226">
        <f t="shared" si="1"/>
        <v>0</v>
      </c>
      <c r="H22" s="231">
        <v>0</v>
      </c>
      <c r="I22" s="231">
        <v>0</v>
      </c>
      <c r="J22" s="273">
        <v>0</v>
      </c>
      <c r="K22" s="273">
        <v>0</v>
      </c>
      <c r="L22" s="273">
        <v>0</v>
      </c>
      <c r="M22" s="285"/>
      <c r="N22" s="178"/>
      <c r="AM22" s="199" t="s">
        <v>282</v>
      </c>
    </row>
    <row r="23" spans="1:13" s="271" customFormat="1" ht="15.75" customHeight="1">
      <c r="A23" s="200">
        <v>8</v>
      </c>
      <c r="B23" s="68" t="s">
        <v>283</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284</v>
      </c>
      <c r="C24" s="226">
        <f t="shared" si="2"/>
        <v>0</v>
      </c>
      <c r="D24" s="231">
        <v>0</v>
      </c>
      <c r="E24" s="231">
        <v>0</v>
      </c>
      <c r="F24" s="231">
        <v>0</v>
      </c>
      <c r="G24" s="226">
        <f t="shared" si="1"/>
        <v>0</v>
      </c>
      <c r="H24" s="231">
        <v>0</v>
      </c>
      <c r="I24" s="231">
        <v>0</v>
      </c>
      <c r="J24" s="273">
        <v>0</v>
      </c>
      <c r="K24" s="273">
        <v>0</v>
      </c>
      <c r="L24" s="273">
        <v>0</v>
      </c>
      <c r="M24" s="285"/>
      <c r="AJ24" s="271" t="s">
        <v>277</v>
      </c>
    </row>
    <row r="25" spans="1:36" s="271" customFormat="1" ht="15.75" customHeight="1">
      <c r="A25" s="200">
        <v>10</v>
      </c>
      <c r="B25" s="68" t="s">
        <v>285</v>
      </c>
      <c r="C25" s="226">
        <f t="shared" si="2"/>
        <v>1</v>
      </c>
      <c r="D25" s="231">
        <v>0</v>
      </c>
      <c r="E25" s="231">
        <v>0</v>
      </c>
      <c r="F25" s="231">
        <v>1</v>
      </c>
      <c r="G25" s="226">
        <f t="shared" si="1"/>
        <v>1</v>
      </c>
      <c r="H25" s="231">
        <v>0</v>
      </c>
      <c r="I25" s="231">
        <v>0</v>
      </c>
      <c r="J25" s="273">
        <v>0</v>
      </c>
      <c r="K25" s="273">
        <v>0</v>
      </c>
      <c r="L25" s="273">
        <v>1</v>
      </c>
      <c r="M25" s="285"/>
      <c r="AJ25" s="199" t="s">
        <v>286</v>
      </c>
    </row>
    <row r="26" spans="1:44" s="271" customFormat="1" ht="15.75" customHeight="1">
      <c r="A26" s="200">
        <v>11</v>
      </c>
      <c r="B26" s="68" t="s">
        <v>287</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13" t="s">
        <v>288</v>
      </c>
      <c r="B28" s="713"/>
      <c r="C28" s="713"/>
      <c r="D28" s="713"/>
      <c r="E28" s="713"/>
      <c r="F28" s="182"/>
      <c r="G28" s="181"/>
      <c r="H28" s="294" t="s">
        <v>333</v>
      </c>
      <c r="I28" s="295"/>
      <c r="J28" s="295"/>
      <c r="K28" s="295"/>
      <c r="L28" s="295"/>
      <c r="AG28" s="233" t="s">
        <v>289</v>
      </c>
      <c r="AI28" s="190">
        <f>82/88</f>
        <v>0.9318181818181818</v>
      </c>
    </row>
    <row r="29" spans="1:12" ht="15" customHeight="1">
      <c r="A29" s="703" t="s">
        <v>4</v>
      </c>
      <c r="B29" s="703"/>
      <c r="C29" s="703"/>
      <c r="D29" s="703"/>
      <c r="E29" s="703"/>
      <c r="F29" s="182"/>
      <c r="G29" s="183"/>
      <c r="H29" s="706" t="s">
        <v>159</v>
      </c>
      <c r="I29" s="706"/>
      <c r="J29" s="706"/>
      <c r="K29" s="706"/>
      <c r="L29" s="706"/>
    </row>
    <row r="30" spans="1:14" s="170" customFormat="1" ht="18.75">
      <c r="A30" s="700"/>
      <c r="B30" s="700"/>
      <c r="C30" s="700"/>
      <c r="D30" s="700"/>
      <c r="E30" s="700"/>
      <c r="F30" s="296"/>
      <c r="G30" s="182"/>
      <c r="H30" s="701"/>
      <c r="I30" s="701"/>
      <c r="J30" s="701"/>
      <c r="K30" s="701"/>
      <c r="L30" s="701"/>
      <c r="M30" s="297"/>
      <c r="N30" s="297"/>
    </row>
    <row r="31" spans="1:12" ht="18">
      <c r="A31" s="182"/>
      <c r="B31" s="182"/>
      <c r="C31" s="182"/>
      <c r="D31" s="182"/>
      <c r="E31" s="182"/>
      <c r="F31" s="182"/>
      <c r="G31" s="182"/>
      <c r="H31" s="182"/>
      <c r="I31" s="182"/>
      <c r="J31" s="182"/>
      <c r="K31" s="182"/>
      <c r="L31" s="298"/>
    </row>
    <row r="32" spans="1:12" ht="18">
      <c r="A32" s="182"/>
      <c r="B32" s="762" t="s">
        <v>292</v>
      </c>
      <c r="C32" s="762"/>
      <c r="D32" s="762"/>
      <c r="E32" s="762"/>
      <c r="F32" s="182"/>
      <c r="G32" s="182"/>
      <c r="H32" s="182"/>
      <c r="I32" s="762" t="s">
        <v>292</v>
      </c>
      <c r="J32" s="762"/>
      <c r="K32" s="762"/>
      <c r="L32" s="298"/>
    </row>
    <row r="33" spans="1:12" ht="10.5" customHeight="1">
      <c r="A33" s="182"/>
      <c r="B33" s="182"/>
      <c r="C33" s="299" t="s">
        <v>291</v>
      </c>
      <c r="D33" s="299"/>
      <c r="E33" s="299"/>
      <c r="F33" s="299"/>
      <c r="G33" s="299"/>
      <c r="H33" s="299"/>
      <c r="I33" s="299"/>
      <c r="J33" s="300" t="s">
        <v>291</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799" t="s">
        <v>218</v>
      </c>
      <c r="C40" s="799"/>
      <c r="D40" s="799"/>
      <c r="E40" s="799"/>
      <c r="F40" s="799"/>
      <c r="G40" s="303"/>
      <c r="H40" s="301"/>
      <c r="I40" s="301"/>
      <c r="J40" s="301"/>
      <c r="K40" s="301"/>
      <c r="L40" s="301"/>
      <c r="M40" s="265"/>
      <c r="N40" s="265"/>
      <c r="O40" s="265"/>
      <c r="P40" s="265"/>
    </row>
    <row r="41" spans="1:12" ht="12.75" customHeight="1" hidden="1">
      <c r="A41" s="182"/>
      <c r="B41" s="279" t="s">
        <v>219</v>
      </c>
      <c r="C41" s="304"/>
      <c r="D41" s="304"/>
      <c r="E41" s="304"/>
      <c r="F41" s="304"/>
      <c r="G41" s="182"/>
      <c r="H41" s="301"/>
      <c r="I41" s="301"/>
      <c r="J41" s="301"/>
      <c r="K41" s="301"/>
      <c r="L41" s="301"/>
    </row>
    <row r="42" spans="1:12" ht="12.75" customHeight="1" hidden="1">
      <c r="A42" s="182"/>
      <c r="B42" s="236" t="s">
        <v>220</v>
      </c>
      <c r="C42" s="304"/>
      <c r="D42" s="304"/>
      <c r="E42" s="304"/>
      <c r="F42" s="304"/>
      <c r="G42" s="182"/>
      <c r="H42" s="301"/>
      <c r="I42" s="301"/>
      <c r="J42" s="301"/>
      <c r="K42" s="301"/>
      <c r="L42" s="301"/>
    </row>
    <row r="43" spans="1:12" ht="18.75">
      <c r="A43" s="598" t="s">
        <v>334</v>
      </c>
      <c r="B43" s="598"/>
      <c r="C43" s="598"/>
      <c r="D43" s="598"/>
      <c r="E43" s="598"/>
      <c r="F43" s="182"/>
      <c r="G43" s="301"/>
      <c r="H43" s="599" t="s">
        <v>249</v>
      </c>
      <c r="I43" s="599"/>
      <c r="J43" s="599"/>
      <c r="K43" s="599"/>
      <c r="L43" s="599"/>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694" t="s">
        <v>221</v>
      </c>
      <c r="B1" s="694"/>
      <c r="C1" s="694"/>
      <c r="D1" s="694"/>
      <c r="E1" s="306"/>
      <c r="F1" s="689" t="s">
        <v>369</v>
      </c>
      <c r="G1" s="689"/>
      <c r="H1" s="689"/>
      <c r="I1" s="689"/>
      <c r="J1" s="689"/>
      <c r="K1" s="689"/>
      <c r="L1" s="689"/>
      <c r="M1" s="689"/>
      <c r="N1" s="689"/>
      <c r="O1" s="689"/>
      <c r="P1" s="307" t="s">
        <v>293</v>
      </c>
      <c r="Q1" s="308"/>
      <c r="R1" s="308"/>
      <c r="S1" s="308"/>
      <c r="T1" s="308"/>
    </row>
    <row r="2" spans="1:20" s="177" customFormat="1" ht="20.25" customHeight="1">
      <c r="A2" s="800" t="s">
        <v>303</v>
      </c>
      <c r="B2" s="800"/>
      <c r="C2" s="800"/>
      <c r="D2" s="800"/>
      <c r="E2" s="306"/>
      <c r="F2" s="689"/>
      <c r="G2" s="689"/>
      <c r="H2" s="689"/>
      <c r="I2" s="689"/>
      <c r="J2" s="689"/>
      <c r="K2" s="689"/>
      <c r="L2" s="689"/>
      <c r="M2" s="689"/>
      <c r="N2" s="689"/>
      <c r="O2" s="689"/>
      <c r="P2" s="308" t="s">
        <v>335</v>
      </c>
      <c r="Q2" s="308"/>
      <c r="R2" s="308"/>
      <c r="S2" s="308"/>
      <c r="T2" s="308"/>
    </row>
    <row r="3" spans="1:20" s="177" customFormat="1" ht="15" customHeight="1">
      <c r="A3" s="800" t="s">
        <v>255</v>
      </c>
      <c r="B3" s="800"/>
      <c r="C3" s="800"/>
      <c r="D3" s="800"/>
      <c r="E3" s="306"/>
      <c r="F3" s="689"/>
      <c r="G3" s="689"/>
      <c r="H3" s="689"/>
      <c r="I3" s="689"/>
      <c r="J3" s="689"/>
      <c r="K3" s="689"/>
      <c r="L3" s="689"/>
      <c r="M3" s="689"/>
      <c r="N3" s="689"/>
      <c r="O3" s="689"/>
      <c r="P3" s="307" t="s">
        <v>361</v>
      </c>
      <c r="Q3" s="307"/>
      <c r="R3" s="307"/>
      <c r="S3" s="309"/>
      <c r="T3" s="309"/>
    </row>
    <row r="4" spans="1:20" s="177" customFormat="1" ht="15.75" customHeight="1">
      <c r="A4" s="817" t="s">
        <v>336</v>
      </c>
      <c r="B4" s="817"/>
      <c r="C4" s="817"/>
      <c r="D4" s="817"/>
      <c r="E4" s="307"/>
      <c r="F4" s="689"/>
      <c r="G4" s="689"/>
      <c r="H4" s="689"/>
      <c r="I4" s="689"/>
      <c r="J4" s="689"/>
      <c r="K4" s="689"/>
      <c r="L4" s="689"/>
      <c r="M4" s="689"/>
      <c r="N4" s="689"/>
      <c r="O4" s="689"/>
      <c r="P4" s="308" t="s">
        <v>305</v>
      </c>
      <c r="Q4" s="307"/>
      <c r="R4" s="307"/>
      <c r="S4" s="309"/>
      <c r="T4" s="309"/>
    </row>
    <row r="5" spans="1:18" s="177" customFormat="1" ht="24" customHeight="1">
      <c r="A5" s="310"/>
      <c r="B5" s="310"/>
      <c r="C5" s="310"/>
      <c r="F5" s="820"/>
      <c r="G5" s="820"/>
      <c r="H5" s="820"/>
      <c r="I5" s="820"/>
      <c r="J5" s="820"/>
      <c r="K5" s="820"/>
      <c r="L5" s="820"/>
      <c r="M5" s="820"/>
      <c r="N5" s="820"/>
      <c r="O5" s="820"/>
      <c r="P5" s="311" t="s">
        <v>337</v>
      </c>
      <c r="Q5" s="312"/>
      <c r="R5" s="312"/>
    </row>
    <row r="6" spans="1:20" s="313" customFormat="1" ht="21.75" customHeight="1">
      <c r="A6" s="810" t="s">
        <v>57</v>
      </c>
      <c r="B6" s="811"/>
      <c r="C6" s="697" t="s">
        <v>31</v>
      </c>
      <c r="D6" s="681"/>
      <c r="E6" s="697" t="s">
        <v>7</v>
      </c>
      <c r="F6" s="801"/>
      <c r="G6" s="801"/>
      <c r="H6" s="801"/>
      <c r="I6" s="801"/>
      <c r="J6" s="801"/>
      <c r="K6" s="801"/>
      <c r="L6" s="801"/>
      <c r="M6" s="801"/>
      <c r="N6" s="801"/>
      <c r="O6" s="801"/>
      <c r="P6" s="801"/>
      <c r="Q6" s="801"/>
      <c r="R6" s="801"/>
      <c r="S6" s="801"/>
      <c r="T6" s="681"/>
    </row>
    <row r="7" spans="1:21" s="313" customFormat="1" ht="22.5" customHeight="1">
      <c r="A7" s="812"/>
      <c r="B7" s="813"/>
      <c r="C7" s="714" t="s">
        <v>338</v>
      </c>
      <c r="D7" s="714" t="s">
        <v>339</v>
      </c>
      <c r="E7" s="697" t="s">
        <v>222</v>
      </c>
      <c r="F7" s="815"/>
      <c r="G7" s="815"/>
      <c r="H7" s="815"/>
      <c r="I7" s="815"/>
      <c r="J7" s="815"/>
      <c r="K7" s="815"/>
      <c r="L7" s="816"/>
      <c r="M7" s="697" t="s">
        <v>340</v>
      </c>
      <c r="N7" s="801"/>
      <c r="O7" s="801"/>
      <c r="P7" s="801"/>
      <c r="Q7" s="801"/>
      <c r="R7" s="801"/>
      <c r="S7" s="801"/>
      <c r="T7" s="681"/>
      <c r="U7" s="314"/>
    </row>
    <row r="8" spans="1:20" s="313" customFormat="1" ht="42.75" customHeight="1">
      <c r="A8" s="812"/>
      <c r="B8" s="813"/>
      <c r="C8" s="715"/>
      <c r="D8" s="715"/>
      <c r="E8" s="678" t="s">
        <v>341</v>
      </c>
      <c r="F8" s="678"/>
      <c r="G8" s="697" t="s">
        <v>342</v>
      </c>
      <c r="H8" s="801"/>
      <c r="I8" s="801"/>
      <c r="J8" s="801"/>
      <c r="K8" s="801"/>
      <c r="L8" s="681"/>
      <c r="M8" s="678" t="s">
        <v>343</v>
      </c>
      <c r="N8" s="678"/>
      <c r="O8" s="697" t="s">
        <v>342</v>
      </c>
      <c r="P8" s="801"/>
      <c r="Q8" s="801"/>
      <c r="R8" s="801"/>
      <c r="S8" s="801"/>
      <c r="T8" s="681"/>
    </row>
    <row r="9" spans="1:20" s="313" customFormat="1" ht="35.25" customHeight="1">
      <c r="A9" s="812"/>
      <c r="B9" s="813"/>
      <c r="C9" s="715"/>
      <c r="D9" s="715"/>
      <c r="E9" s="714" t="s">
        <v>223</v>
      </c>
      <c r="F9" s="714" t="s">
        <v>224</v>
      </c>
      <c r="G9" s="804" t="s">
        <v>225</v>
      </c>
      <c r="H9" s="805"/>
      <c r="I9" s="804" t="s">
        <v>226</v>
      </c>
      <c r="J9" s="805"/>
      <c r="K9" s="804" t="s">
        <v>227</v>
      </c>
      <c r="L9" s="805"/>
      <c r="M9" s="714" t="s">
        <v>228</v>
      </c>
      <c r="N9" s="714" t="s">
        <v>224</v>
      </c>
      <c r="O9" s="804" t="s">
        <v>225</v>
      </c>
      <c r="P9" s="805"/>
      <c r="Q9" s="804" t="s">
        <v>229</v>
      </c>
      <c r="R9" s="805"/>
      <c r="S9" s="804" t="s">
        <v>230</v>
      </c>
      <c r="T9" s="805"/>
    </row>
    <row r="10" spans="1:20" s="313" customFormat="1" ht="25.5" customHeight="1">
      <c r="A10" s="804"/>
      <c r="B10" s="805"/>
      <c r="C10" s="716"/>
      <c r="D10" s="716"/>
      <c r="E10" s="716"/>
      <c r="F10" s="716"/>
      <c r="G10" s="215" t="s">
        <v>228</v>
      </c>
      <c r="H10" s="215" t="s">
        <v>224</v>
      </c>
      <c r="I10" s="219" t="s">
        <v>228</v>
      </c>
      <c r="J10" s="215" t="s">
        <v>224</v>
      </c>
      <c r="K10" s="219" t="s">
        <v>228</v>
      </c>
      <c r="L10" s="215" t="s">
        <v>224</v>
      </c>
      <c r="M10" s="716"/>
      <c r="N10" s="716"/>
      <c r="O10" s="215" t="s">
        <v>228</v>
      </c>
      <c r="P10" s="215" t="s">
        <v>224</v>
      </c>
      <c r="Q10" s="219" t="s">
        <v>228</v>
      </c>
      <c r="R10" s="215" t="s">
        <v>224</v>
      </c>
      <c r="S10" s="219" t="s">
        <v>228</v>
      </c>
      <c r="T10" s="215" t="s">
        <v>224</v>
      </c>
    </row>
    <row r="11" spans="1:32" s="222" customFormat="1" ht="12.75">
      <c r="A11" s="806" t="s">
        <v>6</v>
      </c>
      <c r="B11" s="807"/>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269</v>
      </c>
    </row>
    <row r="12" spans="1:20" s="222" customFormat="1" ht="20.25" customHeight="1">
      <c r="A12" s="802" t="s">
        <v>325</v>
      </c>
      <c r="B12" s="803"/>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18" t="s">
        <v>301</v>
      </c>
      <c r="B13" s="819"/>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08" t="s">
        <v>30</v>
      </c>
      <c r="B14" s="809"/>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270</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272</v>
      </c>
    </row>
    <row r="18" spans="1:20" s="178" customFormat="1" ht="15.75" customHeight="1">
      <c r="A18" s="200">
        <v>2</v>
      </c>
      <c r="B18" s="68" t="s">
        <v>302</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273</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274</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275</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277</v>
      </c>
      <c r="AK21" s="178" t="s">
        <v>278</v>
      </c>
      <c r="AL21" s="178" t="s">
        <v>279</v>
      </c>
      <c r="AM21" s="199" t="s">
        <v>280</v>
      </c>
    </row>
    <row r="22" spans="1:39" s="178" customFormat="1" ht="15.75" customHeight="1">
      <c r="A22" s="200">
        <v>6</v>
      </c>
      <c r="B22" s="68" t="s">
        <v>276</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282</v>
      </c>
    </row>
    <row r="23" spans="1:20" s="178" customFormat="1" ht="15.75" customHeight="1">
      <c r="A23" s="200">
        <v>7</v>
      </c>
      <c r="B23" s="68" t="s">
        <v>281</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283</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277</v>
      </c>
    </row>
    <row r="25" spans="1:36" s="178" customFormat="1" ht="15.75" customHeight="1">
      <c r="A25" s="200">
        <v>9</v>
      </c>
      <c r="B25" s="68" t="s">
        <v>284</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286</v>
      </c>
    </row>
    <row r="26" spans="1:44" s="178" customFormat="1" ht="15.75" customHeight="1">
      <c r="A26" s="200">
        <v>10</v>
      </c>
      <c r="B26" s="68" t="s">
        <v>285</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287</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289</v>
      </c>
      <c r="AI28" s="190">
        <f>82/88</f>
        <v>0.9318181818181818</v>
      </c>
    </row>
    <row r="29" spans="1:20" ht="15.75" customHeight="1">
      <c r="A29" s="180"/>
      <c r="B29" s="713" t="s">
        <v>288</v>
      </c>
      <c r="C29" s="713"/>
      <c r="D29" s="713"/>
      <c r="E29" s="713"/>
      <c r="F29" s="713"/>
      <c r="G29" s="713"/>
      <c r="H29" s="181"/>
      <c r="I29" s="181"/>
      <c r="J29" s="182"/>
      <c r="K29" s="181"/>
      <c r="L29" s="718" t="s">
        <v>288</v>
      </c>
      <c r="M29" s="718"/>
      <c r="N29" s="718"/>
      <c r="O29" s="718"/>
      <c r="P29" s="718"/>
      <c r="Q29" s="718"/>
      <c r="R29" s="718"/>
      <c r="S29" s="718"/>
      <c r="T29" s="718"/>
    </row>
    <row r="30" spans="1:20" ht="15" customHeight="1">
      <c r="A30" s="180"/>
      <c r="B30" s="703" t="s">
        <v>35</v>
      </c>
      <c r="C30" s="703"/>
      <c r="D30" s="703"/>
      <c r="E30" s="703"/>
      <c r="F30" s="703"/>
      <c r="G30" s="703"/>
      <c r="H30" s="183"/>
      <c r="I30" s="183"/>
      <c r="J30" s="183"/>
      <c r="K30" s="183"/>
      <c r="L30" s="706" t="s">
        <v>247</v>
      </c>
      <c r="M30" s="706"/>
      <c r="N30" s="706"/>
      <c r="O30" s="706"/>
      <c r="P30" s="706"/>
      <c r="Q30" s="706"/>
      <c r="R30" s="706"/>
      <c r="S30" s="706"/>
      <c r="T30" s="706"/>
    </row>
    <row r="31" spans="1:20" s="320" customFormat="1" ht="18.75">
      <c r="A31" s="318"/>
      <c r="B31" s="700"/>
      <c r="C31" s="700"/>
      <c r="D31" s="700"/>
      <c r="E31" s="700"/>
      <c r="F31" s="700"/>
      <c r="G31" s="319"/>
      <c r="H31" s="319"/>
      <c r="I31" s="319"/>
      <c r="J31" s="319"/>
      <c r="K31" s="319"/>
      <c r="L31" s="701"/>
      <c r="M31" s="701"/>
      <c r="N31" s="701"/>
      <c r="O31" s="701"/>
      <c r="P31" s="701"/>
      <c r="Q31" s="701"/>
      <c r="R31" s="701"/>
      <c r="S31" s="701"/>
      <c r="T31" s="701"/>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14" t="s">
        <v>292</v>
      </c>
      <c r="C33" s="814"/>
      <c r="D33" s="814"/>
      <c r="E33" s="814"/>
      <c r="F33" s="814"/>
      <c r="G33" s="321"/>
      <c r="H33" s="321"/>
      <c r="I33" s="321"/>
      <c r="J33" s="321"/>
      <c r="K33" s="321"/>
      <c r="L33" s="321"/>
      <c r="M33" s="321"/>
      <c r="N33" s="321"/>
      <c r="O33" s="814" t="s">
        <v>292</v>
      </c>
      <c r="P33" s="814"/>
      <c r="Q33" s="814"/>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231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98" t="s">
        <v>248</v>
      </c>
      <c r="C39" s="598"/>
      <c r="D39" s="598"/>
      <c r="E39" s="598"/>
      <c r="F39" s="598"/>
      <c r="G39" s="598"/>
      <c r="H39" s="182"/>
      <c r="I39" s="182"/>
      <c r="J39" s="182"/>
      <c r="K39" s="182"/>
      <c r="L39" s="599" t="s">
        <v>249</v>
      </c>
      <c r="M39" s="599"/>
      <c r="N39" s="599"/>
      <c r="O39" s="599"/>
      <c r="P39" s="599"/>
      <c r="Q39" s="599"/>
      <c r="R39" s="599"/>
      <c r="S39" s="599"/>
      <c r="T39" s="599"/>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L30:T30"/>
    <mergeCell ref="M7:T7"/>
    <mergeCell ref="A13:B13"/>
    <mergeCell ref="F5:O5"/>
    <mergeCell ref="E6:T6"/>
    <mergeCell ref="G8:L8"/>
    <mergeCell ref="S9:T9"/>
    <mergeCell ref="L29:T29"/>
    <mergeCell ref="A1:D1"/>
    <mergeCell ref="E7:L7"/>
    <mergeCell ref="F1:O4"/>
    <mergeCell ref="O9:P9"/>
    <mergeCell ref="G9:H9"/>
    <mergeCell ref="Q9:R9"/>
    <mergeCell ref="A3:D3"/>
    <mergeCell ref="M9:M10"/>
    <mergeCell ref="K9:L9"/>
    <mergeCell ref="A4:D4"/>
    <mergeCell ref="B39:G39"/>
    <mergeCell ref="A14:B14"/>
    <mergeCell ref="C6:D6"/>
    <mergeCell ref="M8:N8"/>
    <mergeCell ref="L39:T39"/>
    <mergeCell ref="B30:G30"/>
    <mergeCell ref="A6:B10"/>
    <mergeCell ref="B33:F33"/>
    <mergeCell ref="L31:T31"/>
    <mergeCell ref="O33:Q33"/>
    <mergeCell ref="B31:F31"/>
    <mergeCell ref="I9:J9"/>
    <mergeCell ref="A11:B11"/>
    <mergeCell ref="D7:D10"/>
    <mergeCell ref="F9:F10"/>
    <mergeCell ref="E8:F8"/>
    <mergeCell ref="E9:E10"/>
    <mergeCell ref="A2:D2"/>
    <mergeCell ref="B29:G29"/>
    <mergeCell ref="N9:N10"/>
    <mergeCell ref="O8:T8"/>
    <mergeCell ref="C7:C10"/>
    <mergeCell ref="A12:B12"/>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HAI</cp:lastModifiedBy>
  <cp:lastPrinted>2019-05-31T07:07:41Z</cp:lastPrinted>
  <dcterms:created xsi:type="dcterms:W3CDTF">2004-03-07T02:36:29Z</dcterms:created>
  <dcterms:modified xsi:type="dcterms:W3CDTF">2019-05-31T07:09:48Z</dcterms:modified>
  <cp:category/>
  <cp:version/>
  <cp:contentType/>
  <cp:contentStatus/>
</cp:coreProperties>
</file>